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om\Dropbox\models\"/>
    </mc:Choice>
  </mc:AlternateContent>
  <bookViews>
    <workbookView xWindow="0" yWindow="0" windowWidth="16380" windowHeight="8190" tabRatio="302"/>
  </bookViews>
  <sheets>
    <sheet name="Sheet1" sheetId="1" r:id="rId1"/>
  </sheets>
  <definedNames>
    <definedName name="blank">Sheet1!$C$58</definedName>
    <definedName name="Cs">Sheet1!$C$56</definedName>
    <definedName name="Cx">Sheet1!$C$55</definedName>
    <definedName name="Es">Sheet1!$C$54</definedName>
    <definedName name="Ev">Sheet1!$C$53</definedName>
    <definedName name="m">Sheet1!$C$64</definedName>
    <definedName name="mo">Sheet1!$C$50</definedName>
    <definedName name="n">Sheet1!$C$52</definedName>
    <definedName name="nomVs">Sheet1!$C$59</definedName>
    <definedName name="_xlnm.Print_Area" localSheetId="0">Sheet1!$B$48:$L$74</definedName>
    <definedName name="result">Sheet1!$C$65</definedName>
    <definedName name="Ss">Sheet1!$C$62</definedName>
    <definedName name="Sx">Sheet1!$C$63</definedName>
    <definedName name="z">Sheet1!$C$51</definedName>
  </definedNames>
  <calcPr calcId="152511"/>
</workbook>
</file>

<file path=xl/calcChain.xml><?xml version="1.0" encoding="utf-8"?>
<calcChain xmlns="http://schemas.openxmlformats.org/spreadsheetml/2006/main">
  <c r="B92" i="1" l="1"/>
  <c r="C62" i="1"/>
  <c r="C64" i="1"/>
  <c r="C67" i="1" s="1"/>
  <c r="C68" i="1"/>
  <c r="C86" i="1"/>
  <c r="K98" i="1"/>
  <c r="L98" i="1"/>
  <c r="K99" i="1"/>
  <c r="L99" i="1"/>
  <c r="K100" i="1"/>
  <c r="L100" i="1"/>
  <c r="K101" i="1"/>
  <c r="L101" i="1"/>
  <c r="K102" i="1"/>
  <c r="L102" i="1"/>
  <c r="K103" i="1"/>
  <c r="L103" i="1"/>
  <c r="K104" i="1"/>
  <c r="L104" i="1"/>
  <c r="K105" i="1"/>
  <c r="L105" i="1"/>
  <c r="K106" i="1"/>
  <c r="L106" i="1"/>
  <c r="K107" i="1"/>
  <c r="L107" i="1"/>
  <c r="K108" i="1"/>
  <c r="L108" i="1"/>
  <c r="K109" i="1"/>
  <c r="L109" i="1"/>
  <c r="K110" i="1"/>
  <c r="L110" i="1"/>
  <c r="K111" i="1"/>
  <c r="L111" i="1"/>
  <c r="K112" i="1"/>
  <c r="L112" i="1"/>
  <c r="K113" i="1"/>
  <c r="L113" i="1"/>
  <c r="K114" i="1"/>
  <c r="L114" i="1"/>
  <c r="K115" i="1"/>
  <c r="L115" i="1"/>
  <c r="K116" i="1"/>
  <c r="L116" i="1"/>
  <c r="K117" i="1"/>
  <c r="L117" i="1"/>
  <c r="J119" i="1"/>
  <c r="C78" i="1"/>
  <c r="C77" i="1"/>
  <c r="M100" i="1" l="1"/>
  <c r="N100" i="1" s="1"/>
  <c r="I101" i="1" s="1"/>
  <c r="C84" i="1"/>
  <c r="M116" i="1"/>
  <c r="N116" i="1" s="1"/>
  <c r="I117" i="1" s="1"/>
  <c r="M109" i="1"/>
  <c r="C63" i="1"/>
  <c r="C95" i="1" s="1"/>
  <c r="M103" i="1"/>
  <c r="N103" i="1" s="1"/>
  <c r="I104" i="1" s="1"/>
  <c r="M98" i="1"/>
  <c r="N98" i="1" s="1"/>
  <c r="I99" i="1" s="1"/>
  <c r="C82" i="1"/>
  <c r="M104" i="1"/>
  <c r="N104" i="1" s="1"/>
  <c r="I105" i="1" s="1"/>
  <c r="M115" i="1"/>
  <c r="N115" i="1" s="1"/>
  <c r="I116" i="1" s="1"/>
  <c r="M106" i="1"/>
  <c r="N106" i="1" s="1"/>
  <c r="I107" i="1" s="1"/>
  <c r="M101" i="1"/>
  <c r="C80" i="1"/>
  <c r="C85" i="1"/>
  <c r="M112" i="1"/>
  <c r="N112" i="1" s="1"/>
  <c r="I113" i="1" s="1"/>
  <c r="M117" i="1"/>
  <c r="N117" i="1" s="1"/>
  <c r="I118" i="1" s="1"/>
  <c r="M114" i="1"/>
  <c r="N114" i="1" s="1"/>
  <c r="I115" i="1" s="1"/>
  <c r="M111" i="1"/>
  <c r="N111" i="1" s="1"/>
  <c r="I112" i="1" s="1"/>
  <c r="C87" i="1"/>
  <c r="C81" i="1"/>
  <c r="M108" i="1"/>
  <c r="N108" i="1" s="1"/>
  <c r="I109" i="1" s="1"/>
  <c r="M113" i="1"/>
  <c r="N113" i="1" s="1"/>
  <c r="I114" i="1" s="1"/>
  <c r="M110" i="1"/>
  <c r="N110" i="1" s="1"/>
  <c r="I111" i="1" s="1"/>
  <c r="M107" i="1"/>
  <c r="N107" i="1" s="1"/>
  <c r="I108" i="1" s="1"/>
  <c r="C79" i="1"/>
  <c r="M105" i="1"/>
  <c r="N105" i="1" s="1"/>
  <c r="I106" i="1" s="1"/>
  <c r="M102" i="1"/>
  <c r="N102" i="1" s="1"/>
  <c r="I103" i="1" s="1"/>
  <c r="M99" i="1"/>
  <c r="N99" i="1" s="1"/>
  <c r="I100" i="1" s="1"/>
  <c r="C83" i="1"/>
  <c r="C92" i="1"/>
  <c r="N109" i="1"/>
  <c r="I110" i="1" s="1"/>
  <c r="N101" i="1"/>
  <c r="I102" i="1" s="1"/>
  <c r="C65" i="1"/>
  <c r="C91" i="1" l="1"/>
  <c r="B94" i="1"/>
  <c r="B95" i="1"/>
  <c r="I120" i="1"/>
  <c r="C71" i="1" s="1"/>
  <c r="I121" i="1"/>
  <c r="C72" i="1" s="1"/>
  <c r="I119" i="1"/>
  <c r="I122" i="1" s="1"/>
  <c r="C73" i="1" s="1"/>
  <c r="C66" i="1"/>
  <c r="C70" i="1" l="1"/>
</calcChain>
</file>

<file path=xl/comments1.xml><?xml version="1.0" encoding="utf-8"?>
<comments xmlns="http://schemas.openxmlformats.org/spreadsheetml/2006/main">
  <authors>
    <author>Tom O'Haver</author>
  </authors>
  <commentList>
    <comment ref="C68" authorId="0" shapeId="0">
      <text>
        <r>
          <rPr>
            <b/>
            <sz val="9"/>
            <color indexed="81"/>
            <rFont val="Tahoma"/>
            <family val="2"/>
          </rPr>
          <t>Tom O'Haver:</t>
        </r>
        <r>
          <rPr>
            <sz val="9"/>
            <color indexed="81"/>
            <rFont val="Tahoma"/>
            <family val="2"/>
          </rPr>
          <t xml:space="preserve">
Predicted relative standard deviation of concnetration based on propagation of error calculations.</t>
        </r>
      </text>
    </comment>
    <comment ref="C72" authorId="0" shapeId="0">
      <text>
        <r>
          <rPr>
            <b/>
            <sz val="9"/>
            <color indexed="81"/>
            <rFont val="Tahoma"/>
            <family val="2"/>
          </rPr>
          <t>Tom O'Haver:</t>
        </r>
        <r>
          <rPr>
            <sz val="9"/>
            <color indexed="81"/>
            <rFont val="Tahoma"/>
            <family val="2"/>
          </rPr>
          <t xml:space="preserve">
Actual relative standard deviation of concnetration of this set of 20 repeats.</t>
        </r>
      </text>
    </comment>
  </commentList>
</comments>
</file>

<file path=xl/sharedStrings.xml><?xml version="1.0" encoding="utf-8"?>
<sst xmlns="http://schemas.openxmlformats.org/spreadsheetml/2006/main" count="62" uniqueCount="53">
  <si>
    <t>Simulation of calibration with a single standard</t>
  </si>
  <si>
    <t>Interference factor (zero =&gt; no interference)</t>
  </si>
  <si>
    <t>variable</t>
  </si>
  <si>
    <t>value</t>
  </si>
  <si>
    <t>description</t>
  </si>
  <si>
    <t>z</t>
  </si>
  <si>
    <t>mo</t>
  </si>
  <si>
    <t>Analytical curve slope without interference</t>
  </si>
  <si>
    <t>Analytical curve non-linearity (0 = linear)</t>
  </si>
  <si>
    <t>n</t>
  </si>
  <si>
    <t>True analyte concentration in sample</t>
  </si>
  <si>
    <t>Ev</t>
  </si>
  <si>
    <t>Random volumetric error (% RSD )</t>
  </si>
  <si>
    <t>Cx</t>
  </si>
  <si>
    <t>Es</t>
  </si>
  <si>
    <t>Signal measurement error (% RSD)</t>
  </si>
  <si>
    <t>Cs</t>
  </si>
  <si>
    <t>Concentration of standard solution 1</t>
  </si>
  <si>
    <t>blank</t>
  </si>
  <si>
    <t>(Uncorrected) blank signal</t>
  </si>
  <si>
    <t>Computed results</t>
  </si>
  <si>
    <t>Ss</t>
  </si>
  <si>
    <t>Signal given by the standard</t>
  </si>
  <si>
    <t>Sx</t>
  </si>
  <si>
    <t>Signal given by the unknown sample</t>
  </si>
  <si>
    <t>m</t>
  </si>
  <si>
    <t>Analytical curve slope in actual sample</t>
  </si>
  <si>
    <t>result</t>
  </si>
  <si>
    <t>Calculated concentration of unknown</t>
  </si>
  <si>
    <t>error</t>
  </si>
  <si>
    <r>
      <t xml:space="preserve">% difference between </t>
    </r>
    <r>
      <rPr>
        <b/>
        <sz val="11"/>
        <rFont val="Arial"/>
        <family val="2"/>
      </rPr>
      <t>result</t>
    </r>
    <r>
      <rPr>
        <sz val="11"/>
        <rFont val="Arial"/>
        <family val="2"/>
      </rPr>
      <t xml:space="preserve"> and true </t>
    </r>
    <r>
      <rPr>
        <b/>
        <sz val="11"/>
        <rFont val="Arial"/>
        <family val="2"/>
      </rPr>
      <t>Cx</t>
    </r>
  </si>
  <si>
    <t>recovery</t>
  </si>
  <si>
    <t>Relative % effect of interference on signal</t>
  </si>
  <si>
    <t>Est. RSD</t>
  </si>
  <si>
    <t>Predicted relative standard deviation of result</t>
  </si>
  <si>
    <t>Statistics</t>
  </si>
  <si>
    <t>Mean</t>
  </si>
  <si>
    <t>Average result of 20 repeat measurements</t>
  </si>
  <si>
    <t>s</t>
  </si>
  <si>
    <t>Standard deviation of the 20 results</t>
  </si>
  <si>
    <t>% RSD</t>
  </si>
  <si>
    <t>Relative standard deviation of 20 results</t>
  </si>
  <si>
    <t>Error</t>
  </si>
  <si>
    <r>
      <t xml:space="preserve">% difference between </t>
    </r>
    <r>
      <rPr>
        <b/>
        <sz val="11"/>
        <rFont val="Arial"/>
        <family val="2"/>
      </rPr>
      <t>mean</t>
    </r>
    <r>
      <rPr>
        <sz val="11"/>
        <rFont val="Arial"/>
        <family val="2"/>
      </rPr>
      <t xml:space="preserve"> and true </t>
    </r>
    <r>
      <rPr>
        <b/>
        <sz val="11"/>
        <rFont val="Arial"/>
        <family val="2"/>
      </rPr>
      <t>Cx</t>
    </r>
  </si>
  <si>
    <t xml:space="preserve"> </t>
  </si>
  <si>
    <t>Statistics calculations</t>
  </si>
  <si>
    <t>Run number</t>
  </si>
  <si>
    <t>Accuracy</t>
  </si>
  <si>
    <r>
      <t>Tom O'Haver (</t>
    </r>
    <r>
      <rPr>
        <sz val="10"/>
        <color indexed="12"/>
        <rFont val="Arial"/>
        <family val="2"/>
      </rPr>
      <t>toh@umd.edu</t>
    </r>
    <r>
      <rPr>
        <sz val="10"/>
        <rFont val="Arial"/>
        <family val="2"/>
      </rPr>
      <t>),August 2014</t>
    </r>
  </si>
  <si>
    <t>http://terpconnect.umd.edu/~toh/</t>
  </si>
  <si>
    <t>Sample signal reading (green line)</t>
  </si>
  <si>
    <t>Calculated sample concentration (blue line)</t>
  </si>
  <si>
    <t>Analytical curve (black line)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</si>
</sst>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0"/>
    <numFmt numFmtId="165" formatCode="0.0%"/>
    <numFmt numFmtId="166" formatCode="0.000"/>
  </numFmts>
  <fonts count="16" x14ac:knownFonts="1">
    <font>
      <sz val="10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1"/>
      <color indexed="12"/>
      <name val="Arial"/>
      <family val="2"/>
    </font>
    <font>
      <sz val="11"/>
      <name val="Arial"/>
      <family val="2"/>
    </font>
    <font>
      <b/>
      <sz val="11"/>
      <color indexed="24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sz val="10"/>
      <color indexed="9"/>
      <name val="Arial"/>
      <family val="2"/>
    </font>
    <font>
      <b/>
      <sz val="12"/>
      <name val="Symbol"/>
      <family val="1"/>
      <charset val="2"/>
    </font>
    <font>
      <sz val="10"/>
      <color indexed="12"/>
      <name val="Arial"/>
      <family val="2"/>
    </font>
    <font>
      <u/>
      <sz val="10"/>
      <color theme="10"/>
      <name val="Arial"/>
      <family val="2"/>
    </font>
    <font>
      <b/>
      <sz val="11"/>
      <color rgb="FF1508BE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26"/>
        <bgColor indexed="9"/>
      </patternFill>
    </fill>
  </fills>
  <borders count="20">
    <border>
      <left/>
      <right/>
      <top/>
      <bottom/>
      <diagonal/>
    </border>
    <border>
      <left/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63">
    <xf numFmtId="0" fontId="0" fillId="0" borderId="0" xfId="0"/>
    <xf numFmtId="0" fontId="0" fillId="0" borderId="0" xfId="0" applyAlignment="1">
      <alignment vertical="center"/>
    </xf>
    <xf numFmtId="49" fontId="1" fillId="0" borderId="0" xfId="0" applyNumberFormat="1" applyFont="1" applyAlignment="1" applyProtection="1">
      <alignment horizontal="left" vertical="center"/>
      <protection locked="0"/>
    </xf>
    <xf numFmtId="49" fontId="2" fillId="2" borderId="1" xfId="0" applyNumberFormat="1" applyFont="1" applyFill="1" applyBorder="1" applyAlignment="1" applyProtection="1">
      <alignment horizontal="left"/>
      <protection locked="0"/>
    </xf>
    <xf numFmtId="0" fontId="2" fillId="3" borderId="2" xfId="0" applyFont="1" applyFill="1" applyBorder="1" applyAlignment="1">
      <alignment horizontal="center"/>
    </xf>
    <xf numFmtId="0" fontId="2" fillId="0" borderId="0" xfId="0" applyFont="1" applyAlignment="1">
      <alignment horizontal="right"/>
    </xf>
    <xf numFmtId="49" fontId="3" fillId="3" borderId="3" xfId="0" applyNumberFormat="1" applyFont="1" applyFill="1" applyBorder="1" applyAlignment="1" applyProtection="1">
      <alignment horizontal="left"/>
      <protection locked="0"/>
    </xf>
    <xf numFmtId="49" fontId="5" fillId="3" borderId="5" xfId="0" applyNumberFormat="1" applyFont="1" applyFill="1" applyBorder="1" applyAlignment="1" applyProtection="1">
      <alignment horizontal="left"/>
      <protection locked="0"/>
    </xf>
    <xf numFmtId="49" fontId="2" fillId="0" borderId="0" xfId="0" applyNumberFormat="1" applyFont="1" applyBorder="1" applyAlignment="1" applyProtection="1">
      <alignment horizontal="left"/>
      <protection locked="0"/>
    </xf>
    <xf numFmtId="49" fontId="3" fillId="3" borderId="6" xfId="0" applyNumberFormat="1" applyFont="1" applyFill="1" applyBorder="1" applyAlignment="1" applyProtection="1">
      <alignment horizontal="left"/>
      <protection locked="0"/>
    </xf>
    <xf numFmtId="164" fontId="6" fillId="3" borderId="0" xfId="0" applyNumberFormat="1" applyFont="1" applyFill="1" applyAlignment="1" applyProtection="1">
      <alignment horizontal="center"/>
    </xf>
    <xf numFmtId="49" fontId="5" fillId="3" borderId="1" xfId="0" applyNumberFormat="1" applyFont="1" applyFill="1" applyBorder="1" applyAlignment="1" applyProtection="1">
      <alignment horizontal="left"/>
      <protection locked="0"/>
    </xf>
    <xf numFmtId="49" fontId="7" fillId="0" borderId="0" xfId="0" applyNumberFormat="1" applyFont="1" applyBorder="1" applyAlignment="1" applyProtection="1">
      <alignment horizontal="left"/>
      <protection locked="0"/>
    </xf>
    <xf numFmtId="49" fontId="3" fillId="3" borderId="7" xfId="0" applyNumberFormat="1" applyFont="1" applyFill="1" applyBorder="1" applyAlignment="1" applyProtection="1">
      <alignment horizontal="left"/>
      <protection locked="0"/>
    </xf>
    <xf numFmtId="164" fontId="4" fillId="3" borderId="8" xfId="0" applyNumberFormat="1" applyFont="1" applyFill="1" applyBorder="1" applyAlignment="1" applyProtection="1">
      <alignment horizontal="center"/>
      <protection locked="0"/>
    </xf>
    <xf numFmtId="49" fontId="5" fillId="3" borderId="9" xfId="0" applyNumberFormat="1" applyFont="1" applyFill="1" applyBorder="1" applyAlignment="1" applyProtection="1">
      <alignment horizontal="left"/>
      <protection locked="0"/>
    </xf>
    <xf numFmtId="0" fontId="0" fillId="0" borderId="0" xfId="0" applyAlignment="1">
      <alignment horizontal="center"/>
    </xf>
    <xf numFmtId="0" fontId="0" fillId="0" borderId="0" xfId="0" applyBorder="1"/>
    <xf numFmtId="10" fontId="3" fillId="0" borderId="0" xfId="0" applyNumberFormat="1" applyFont="1" applyBorder="1" applyAlignment="1" applyProtection="1">
      <alignment horizontal="center"/>
    </xf>
    <xf numFmtId="0" fontId="8" fillId="0" borderId="0" xfId="0" applyFont="1" applyBorder="1"/>
    <xf numFmtId="0" fontId="9" fillId="0" borderId="0" xfId="0" applyFont="1" applyProtection="1">
      <protection hidden="1"/>
    </xf>
    <xf numFmtId="0" fontId="2" fillId="0" borderId="0" xfId="0" applyFont="1"/>
    <xf numFmtId="10" fontId="0" fillId="0" borderId="0" xfId="0" applyNumberFormat="1"/>
    <xf numFmtId="0" fontId="0" fillId="0" borderId="0" xfId="0" applyNumberFormat="1"/>
    <xf numFmtId="164" fontId="0" fillId="0" borderId="0" xfId="0" applyNumberFormat="1" applyAlignment="1" applyProtection="1">
      <alignment horizontal="center"/>
    </xf>
    <xf numFmtId="164" fontId="0" fillId="0" borderId="0" xfId="0" applyNumberFormat="1"/>
    <xf numFmtId="0" fontId="0" fillId="0" borderId="3" xfId="0" applyFont="1" applyBorder="1"/>
    <xf numFmtId="49" fontId="0" fillId="0" borderId="4" xfId="0" applyNumberFormat="1" applyFont="1" applyBorder="1" applyAlignment="1" applyProtection="1">
      <alignment horizontal="left"/>
      <protection locked="0"/>
    </xf>
    <xf numFmtId="49" fontId="0" fillId="0" borderId="5" xfId="0" applyNumberFormat="1" applyFont="1" applyBorder="1" applyAlignment="1" applyProtection="1">
      <alignment horizontal="left"/>
      <protection locked="0"/>
    </xf>
    <xf numFmtId="49" fontId="2" fillId="0" borderId="10" xfId="0" applyNumberFormat="1" applyFont="1" applyBorder="1" applyAlignment="1" applyProtection="1">
      <alignment horizontal="center"/>
    </xf>
    <xf numFmtId="49" fontId="2" fillId="0" borderId="11" xfId="0" applyNumberFormat="1" applyFont="1" applyBorder="1" applyAlignment="1" applyProtection="1">
      <alignment horizontal="center"/>
    </xf>
    <xf numFmtId="164" fontId="0" fillId="0" borderId="6" xfId="0" applyNumberFormat="1" applyBorder="1" applyAlignment="1" applyProtection="1">
      <alignment horizontal="center"/>
    </xf>
    <xf numFmtId="164" fontId="0" fillId="0" borderId="1" xfId="0" applyNumberFormat="1" applyBorder="1" applyAlignment="1" applyProtection="1">
      <alignment horizontal="center"/>
      <protection locked="0"/>
    </xf>
    <xf numFmtId="1" fontId="0" fillId="0" borderId="6" xfId="0" applyNumberFormat="1" applyBorder="1" applyProtection="1"/>
    <xf numFmtId="49" fontId="0" fillId="0" borderId="3" xfId="0" applyNumberFormat="1" applyFont="1" applyBorder="1" applyAlignment="1" applyProtection="1">
      <alignment horizontal="left"/>
      <protection locked="0"/>
    </xf>
    <xf numFmtId="166" fontId="2" fillId="0" borderId="5" xfId="0" applyNumberFormat="1" applyFont="1" applyBorder="1" applyProtection="1">
      <protection locked="0"/>
    </xf>
    <xf numFmtId="49" fontId="0" fillId="0" borderId="6" xfId="0" applyNumberFormat="1" applyFont="1" applyBorder="1" applyAlignment="1" applyProtection="1">
      <alignment horizontal="left"/>
      <protection locked="0"/>
    </xf>
    <xf numFmtId="164" fontId="2" fillId="0" borderId="1" xfId="0" applyNumberFormat="1" applyFont="1" applyBorder="1" applyProtection="1">
      <protection locked="0"/>
    </xf>
    <xf numFmtId="10" fontId="2" fillId="0" borderId="1" xfId="0" applyNumberFormat="1" applyFont="1" applyBorder="1" applyProtection="1">
      <protection locked="0"/>
    </xf>
    <xf numFmtId="49" fontId="2" fillId="0" borderId="7" xfId="0" applyNumberFormat="1" applyFont="1" applyBorder="1" applyAlignment="1" applyProtection="1">
      <alignment horizontal="left"/>
      <protection locked="0"/>
    </xf>
    <xf numFmtId="10" fontId="2" fillId="0" borderId="9" xfId="0" applyNumberFormat="1" applyFont="1" applyBorder="1" applyProtection="1">
      <protection locked="0"/>
    </xf>
    <xf numFmtId="0" fontId="0" fillId="0" borderId="0" xfId="0" applyBorder="1" applyAlignment="1">
      <alignment horizontal="center"/>
    </xf>
    <xf numFmtId="49" fontId="3" fillId="0" borderId="12" xfId="0" applyNumberFormat="1" applyFont="1" applyBorder="1" applyAlignment="1" applyProtection="1">
      <alignment horizontal="left"/>
      <protection locked="0"/>
    </xf>
    <xf numFmtId="164" fontId="3" fillId="0" borderId="13" xfId="0" applyNumberFormat="1" applyFont="1" applyBorder="1" applyAlignment="1" applyProtection="1">
      <alignment horizontal="center"/>
    </xf>
    <xf numFmtId="49" fontId="5" fillId="0" borderId="14" xfId="0" applyNumberFormat="1" applyFont="1" applyBorder="1" applyAlignment="1" applyProtection="1">
      <alignment horizontal="left"/>
      <protection locked="0"/>
    </xf>
    <xf numFmtId="49" fontId="3" fillId="0" borderId="15" xfId="0" applyNumberFormat="1" applyFont="1" applyBorder="1" applyAlignment="1" applyProtection="1">
      <alignment horizontal="left"/>
      <protection locked="0"/>
    </xf>
    <xf numFmtId="164" fontId="3" fillId="0" borderId="0" xfId="0" applyNumberFormat="1" applyFont="1" applyBorder="1" applyAlignment="1" applyProtection="1">
      <alignment horizontal="center"/>
    </xf>
    <xf numFmtId="49" fontId="5" fillId="0" borderId="16" xfId="0" applyNumberFormat="1" applyFont="1" applyBorder="1" applyAlignment="1" applyProtection="1">
      <alignment horizontal="left"/>
      <protection locked="0"/>
    </xf>
    <xf numFmtId="164" fontId="3" fillId="0" borderId="0" xfId="0" applyNumberFormat="1" applyFont="1" applyBorder="1" applyAlignment="1" applyProtection="1">
      <alignment horizontal="center"/>
      <protection locked="0"/>
    </xf>
    <xf numFmtId="0" fontId="5" fillId="0" borderId="16" xfId="0" applyFont="1" applyBorder="1"/>
    <xf numFmtId="0" fontId="3" fillId="0" borderId="17" xfId="0" applyFont="1" applyBorder="1"/>
    <xf numFmtId="165" fontId="3" fillId="0" borderId="18" xfId="0" applyNumberFormat="1" applyFont="1" applyBorder="1" applyAlignment="1">
      <alignment horizontal="center"/>
    </xf>
    <xf numFmtId="0" fontId="5" fillId="0" borderId="19" xfId="0" applyFont="1" applyBorder="1"/>
    <xf numFmtId="0" fontId="5" fillId="0" borderId="14" xfId="0" applyFont="1" applyBorder="1"/>
    <xf numFmtId="49" fontId="10" fillId="0" borderId="15" xfId="0" applyNumberFormat="1" applyFont="1" applyBorder="1" applyAlignment="1" applyProtection="1">
      <alignment horizontal="left"/>
      <protection locked="0"/>
    </xf>
    <xf numFmtId="166" fontId="3" fillId="0" borderId="0" xfId="0" applyNumberFormat="1" applyFont="1" applyBorder="1"/>
    <xf numFmtId="165" fontId="3" fillId="0" borderId="0" xfId="0" applyNumberFormat="1" applyFont="1" applyBorder="1"/>
    <xf numFmtId="49" fontId="3" fillId="0" borderId="17" xfId="0" applyNumberFormat="1" applyFont="1" applyBorder="1" applyAlignment="1" applyProtection="1">
      <alignment horizontal="left"/>
      <protection locked="0"/>
    </xf>
    <xf numFmtId="10" fontId="3" fillId="0" borderId="18" xfId="0" applyNumberFormat="1" applyFont="1" applyBorder="1"/>
    <xf numFmtId="0" fontId="12" fillId="0" borderId="0" xfId="1"/>
    <xf numFmtId="164" fontId="13" fillId="3" borderId="0" xfId="0" applyNumberFormat="1" applyFont="1" applyFill="1" applyAlignment="1" applyProtection="1">
      <alignment horizontal="center"/>
    </xf>
    <xf numFmtId="164" fontId="13" fillId="3" borderId="0" xfId="0" applyNumberFormat="1" applyFont="1" applyFill="1" applyAlignment="1" applyProtection="1">
      <alignment horizontal="center"/>
      <protection locked="0"/>
    </xf>
    <xf numFmtId="164" fontId="13" fillId="3" borderId="4" xfId="0" applyNumberFormat="1" applyFont="1" applyFill="1" applyBorder="1" applyAlignment="1" applyProtection="1">
      <alignment horizontal="center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B3B3B3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D320"/>
      <rgbColor rgb="00FF9900"/>
      <rgbColor rgb="00FF420E"/>
      <rgbColor rgb="00666699"/>
      <rgbColor rgb="00969696"/>
      <rgbColor rgb="00004586"/>
      <rgbColor rgb="00579D1C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3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Analytical Curve</a:t>
            </a:r>
          </a:p>
        </c:rich>
      </c:tx>
      <c:layout>
        <c:manualLayout>
          <c:xMode val="edge"/>
          <c:yMode val="edge"/>
          <c:x val="0.32988049221120086"/>
          <c:y val="1.857636466327785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2602931594108"/>
          <c:y val="9.7614161866130381E-2"/>
          <c:w val="0.83554305131812112"/>
          <c:h val="0.78465828135119464"/>
        </c:manualLayout>
      </c:layout>
      <c:scatterChart>
        <c:scatterStyle val="lineMarker"/>
        <c:varyColors val="0"/>
        <c:ser>
          <c:idx val="0"/>
          <c:order val="0"/>
          <c:spPr>
            <a:ln w="3175">
              <a:solidFill>
                <a:srgbClr val="004586"/>
              </a:solidFill>
              <a:prstDash val="solid"/>
            </a:ln>
          </c:spPr>
          <c:marker>
            <c:symbol val="none"/>
          </c:marker>
          <c:xVal>
            <c:numRef>
              <c:f>(Sheet1!$B$77:$B$87,Sheet1!$C$90:$C$91)</c:f>
              <c:numCache>
                <c:formatCode>General</c:formatCode>
                <c:ptCount val="13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2" formatCode="0.0000">
                  <c:v>5</c:v>
                </c:pt>
              </c:numCache>
            </c:numRef>
          </c:xVal>
          <c:yVal>
            <c:numRef>
              <c:f>Sheet1!$C$77:$C$87</c:f>
              <c:numCache>
                <c:formatCode>0.0000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Sheet1!$B$96</c:f>
              <c:strCache>
                <c:ptCount val="1"/>
              </c:strCache>
            </c:strRef>
          </c:tx>
          <c:spPr>
            <a:ln w="3175">
              <a:solidFill>
                <a:srgbClr val="579D1C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579D1C"/>
              </a:solidFill>
              <a:ln>
                <a:solidFill>
                  <a:srgbClr val="579D1C"/>
                </a:solidFill>
                <a:prstDash val="solid"/>
              </a:ln>
            </c:spPr>
          </c:marker>
          <c:xVal>
            <c:numRef>
              <c:f>Sheet1!$B$97</c:f>
              <c:numCache>
                <c:formatCode>General</c:formatCode>
                <c:ptCount val="1"/>
              </c:numCache>
            </c:numRef>
          </c:xVal>
          <c:yVal>
            <c:numRef>
              <c:f>Sheet1!$C$97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3"/>
          <c:order val="2"/>
          <c:spPr>
            <a:ln w="3175">
              <a:solidFill>
                <a:srgbClr val="FFD320"/>
              </a:solidFill>
              <a:prstDash val="solid"/>
            </a:ln>
          </c:spPr>
          <c:marker>
            <c:symbol val="x"/>
            <c:size val="7"/>
            <c:spPr>
              <a:noFill/>
              <a:ln>
                <a:solidFill>
                  <a:srgbClr val="FFD320"/>
                </a:solidFill>
                <a:prstDash val="solid"/>
              </a:ln>
            </c:spPr>
          </c:marker>
          <c:xVal>
            <c:numRef>
              <c:f>Sheet1!$B$94</c:f>
              <c:numCache>
                <c:formatCode>0.0000</c:formatCode>
                <c:ptCount val="1"/>
                <c:pt idx="0">
                  <c:v>5</c:v>
                </c:pt>
              </c:numCache>
            </c:numRef>
          </c:xVal>
          <c:yVal>
            <c:numRef>
              <c:f>Sheet1!$C$94</c:f>
              <c:numCache>
                <c:formatCode>0.0000</c:formatCode>
                <c:ptCount val="1"/>
                <c:pt idx="0">
                  <c:v>0</c:v>
                </c:pt>
              </c:numCache>
            </c:numRef>
          </c:yVal>
          <c:smooth val="0"/>
        </c:ser>
        <c:ser>
          <c:idx val="4"/>
          <c:order val="3"/>
          <c:tx>
            <c:v>Sample reading</c:v>
          </c:tx>
          <c:spPr>
            <a:ln>
              <a:prstDash val="sysDash"/>
            </a:ln>
          </c:spPr>
          <c:marker>
            <c:symbol val="none"/>
          </c:marker>
          <c:xVal>
            <c:numRef>
              <c:f>Sheet1!$B$94:$B$95</c:f>
              <c:numCache>
                <c:formatCode>0.0000</c:formatCode>
                <c:ptCount val="2"/>
                <c:pt idx="0">
                  <c:v>5</c:v>
                </c:pt>
                <c:pt idx="1">
                  <c:v>5</c:v>
                </c:pt>
              </c:numCache>
            </c:numRef>
          </c:xVal>
          <c:yVal>
            <c:numRef>
              <c:f>Sheet1!$C$94:$C$95</c:f>
              <c:numCache>
                <c:formatCode>0.0000</c:formatCode>
                <c:ptCount val="2"/>
                <c:pt idx="0">
                  <c:v>0</c:v>
                </c:pt>
                <c:pt idx="1">
                  <c:v>5</c:v>
                </c:pt>
              </c:numCache>
            </c:numRef>
          </c:yVal>
          <c:smooth val="0"/>
        </c:ser>
        <c:ser>
          <c:idx val="5"/>
          <c:order val="4"/>
          <c:tx>
            <c:v>Sample signal</c:v>
          </c:tx>
          <c:marker>
            <c:symbol val="none"/>
          </c:marker>
          <c:dPt>
            <c:idx val="1"/>
            <c:bubble3D val="0"/>
            <c:spPr>
              <a:ln>
                <a:prstDash val="sysDash"/>
              </a:ln>
            </c:spPr>
          </c:dPt>
          <c:xVal>
            <c:numRef>
              <c:f>Sheet1!$B$91:$B$92</c:f>
              <c:numCache>
                <c:formatCode>0.0000</c:formatCode>
                <c:ptCount val="2"/>
                <c:pt idx="0">
                  <c:v>0</c:v>
                </c:pt>
                <c:pt idx="1">
                  <c:v>10</c:v>
                </c:pt>
              </c:numCache>
            </c:numRef>
          </c:xVal>
          <c:yVal>
            <c:numRef>
              <c:f>Sheet1!$C$91:$C$92</c:f>
              <c:numCache>
                <c:formatCode>0.0000</c:formatCode>
                <c:ptCount val="2"/>
                <c:pt idx="0">
                  <c:v>5</c:v>
                </c:pt>
                <c:pt idx="1">
                  <c:v>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94748752"/>
        <c:axId val="957155504"/>
      </c:scatterChart>
      <c:valAx>
        <c:axId val="694748752"/>
        <c:scaling>
          <c:orientation val="minMax"/>
        </c:scaling>
        <c:delete val="0"/>
        <c:axPos val="b"/>
        <c:majorGridlines>
          <c:spPr>
            <a:ln w="3175">
              <a:solidFill>
                <a:srgbClr val="B3B3B3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Concentration</a:t>
                </a:r>
              </a:p>
            </c:rich>
          </c:tx>
          <c:layout>
            <c:manualLayout>
              <c:xMode val="edge"/>
              <c:yMode val="edge"/>
              <c:x val="0.42511232499649837"/>
              <c:y val="0.9398925134358203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out"/>
        <c:tickLblPos val="low"/>
        <c:spPr>
          <a:ln w="3175">
            <a:solidFill>
              <a:srgbClr val="B3B3B3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57155504"/>
        <c:crossesAt val="0"/>
        <c:crossBetween val="midCat"/>
        <c:majorUnit val="1"/>
        <c:minorUnit val="1"/>
      </c:valAx>
      <c:valAx>
        <c:axId val="957155504"/>
        <c:scaling>
          <c:orientation val="minMax"/>
        </c:scaling>
        <c:delete val="0"/>
        <c:axPos val="l"/>
        <c:majorGridlines>
          <c:spPr>
            <a:ln w="3175">
              <a:solidFill>
                <a:srgbClr val="B3B3B3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Signal</a:t>
                </a:r>
              </a:p>
            </c:rich>
          </c:tx>
          <c:layout>
            <c:manualLayout>
              <c:xMode val="edge"/>
              <c:yMode val="edge"/>
              <c:x val="2.2998215710275192E-2"/>
              <c:y val="0.4642017475088341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low"/>
        <c:spPr>
          <a:ln w="3175">
            <a:solidFill>
              <a:srgbClr val="B3B3B3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94748752"/>
        <c:crossesAt val="0"/>
        <c:crossBetween val="midCat"/>
      </c:valAx>
      <c:spPr>
        <a:noFill/>
        <a:ln w="3175">
          <a:solidFill>
            <a:srgbClr val="B3B3B3"/>
          </a:solidFill>
          <a:prstDash val="solid"/>
        </a:ln>
      </c:spPr>
    </c:plotArea>
    <c:plotVisOnly val="0"/>
    <c:dispBlanksAs val="span"/>
    <c:showDLblsOverMax val="0"/>
  </c:chart>
  <c:spPr>
    <a:solidFill>
      <a:srgbClr val="FFFFFF"/>
    </a:solidFill>
    <a:ln w="1905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85725</xdr:colOff>
      <xdr:row>48</xdr:row>
      <xdr:rowOff>9525</xdr:rowOff>
    </xdr:from>
    <xdr:to>
      <xdr:col>12</xdr:col>
      <xdr:colOff>542925</xdr:colOff>
      <xdr:row>72</xdr:row>
      <xdr:rowOff>161925</xdr:rowOff>
    </xdr:to>
    <xdr:graphicFrame macro="">
      <xdr:nvGraphicFramePr>
        <xdr:cNvPr id="1039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://terpconnect.umd.edu/~toh/" TargetMode="External"/><Relationship Id="rId1" Type="http://schemas.openxmlformats.org/officeDocument/2006/relationships/hyperlink" Target="mailto:toh@umd.edu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122"/>
  <sheetViews>
    <sheetView tabSelected="1" topLeftCell="A48" workbookViewId="0">
      <selection activeCell="Q56" sqref="Q56"/>
    </sheetView>
  </sheetViews>
  <sheetFormatPr defaultColWidth="9.5703125" defaultRowHeight="12.75" x14ac:dyDescent="0.2"/>
  <cols>
    <col min="1" max="1" width="2.28515625" customWidth="1"/>
    <col min="3" max="3" width="9" customWidth="1"/>
    <col min="4" max="4" width="41.85546875" customWidth="1"/>
    <col min="5" max="5" width="1.5703125" customWidth="1"/>
    <col min="6" max="6" width="6.85546875" customWidth="1"/>
    <col min="7" max="7" width="1.42578125" customWidth="1"/>
    <col min="8" max="8" width="11.5703125" customWidth="1"/>
    <col min="9" max="9" width="7.5703125" customWidth="1"/>
  </cols>
  <sheetData>
    <row r="1" ht="2.85" hidden="1" customHeight="1" x14ac:dyDescent="0.2"/>
    <row r="2" ht="2.85" hidden="1" customHeight="1" x14ac:dyDescent="0.2"/>
    <row r="3" ht="2.85" hidden="1" customHeight="1" x14ac:dyDescent="0.2"/>
    <row r="4" ht="2.85" hidden="1" customHeight="1" x14ac:dyDescent="0.2"/>
    <row r="5" ht="2.85" hidden="1" customHeight="1" x14ac:dyDescent="0.2"/>
    <row r="6" ht="2.85" hidden="1" customHeight="1" x14ac:dyDescent="0.2"/>
    <row r="7" ht="2.85" hidden="1" customHeight="1" x14ac:dyDescent="0.2"/>
    <row r="8" ht="2.85" hidden="1" customHeight="1" x14ac:dyDescent="0.2"/>
    <row r="9" ht="2.85" hidden="1" customHeight="1" x14ac:dyDescent="0.2"/>
    <row r="10" ht="2.85" hidden="1" customHeight="1" x14ac:dyDescent="0.2"/>
    <row r="11" ht="2.85" hidden="1" customHeight="1" x14ac:dyDescent="0.2"/>
    <row r="12" ht="2.85" hidden="1" customHeight="1" x14ac:dyDescent="0.2"/>
    <row r="13" ht="2.85" hidden="1" customHeight="1" x14ac:dyDescent="0.2"/>
    <row r="14" ht="2.85" hidden="1" customHeight="1" x14ac:dyDescent="0.2"/>
    <row r="15" ht="2.85" hidden="1" customHeight="1" x14ac:dyDescent="0.2"/>
    <row r="16" ht="2.85" hidden="1" customHeight="1" x14ac:dyDescent="0.2"/>
    <row r="17" ht="2.85" hidden="1" customHeight="1" x14ac:dyDescent="0.2"/>
    <row r="18" ht="2.85" hidden="1" customHeight="1" x14ac:dyDescent="0.2"/>
    <row r="19" ht="2.85" hidden="1" customHeight="1" x14ac:dyDescent="0.2"/>
    <row r="20" ht="2.85" hidden="1" customHeight="1" x14ac:dyDescent="0.2"/>
    <row r="21" ht="2.85" hidden="1" customHeight="1" x14ac:dyDescent="0.2"/>
    <row r="22" ht="2.85" hidden="1" customHeight="1" x14ac:dyDescent="0.2"/>
    <row r="23" ht="2.85" hidden="1" customHeight="1" x14ac:dyDescent="0.2"/>
    <row r="24" ht="2.85" hidden="1" customHeight="1" x14ac:dyDescent="0.2"/>
    <row r="25" ht="2.85" hidden="1" customHeight="1" x14ac:dyDescent="0.2"/>
    <row r="26" ht="2.85" hidden="1" customHeight="1" x14ac:dyDescent="0.2"/>
    <row r="27" ht="2.85" hidden="1" customHeight="1" x14ac:dyDescent="0.2"/>
    <row r="28" ht="2.85" hidden="1" customHeight="1" x14ac:dyDescent="0.2"/>
    <row r="29" ht="2.85" hidden="1" customHeight="1" x14ac:dyDescent="0.2"/>
    <row r="30" ht="2.85" hidden="1" customHeight="1" x14ac:dyDescent="0.2"/>
    <row r="31" ht="2.85" hidden="1" customHeight="1" x14ac:dyDescent="0.2"/>
    <row r="32" ht="2.85" hidden="1" customHeight="1" x14ac:dyDescent="0.2"/>
    <row r="33" spans="2:8" ht="2.85" hidden="1" customHeight="1" x14ac:dyDescent="0.2"/>
    <row r="34" spans="2:8" ht="2.85" hidden="1" customHeight="1" x14ac:dyDescent="0.2"/>
    <row r="35" spans="2:8" ht="2.85" hidden="1" customHeight="1" x14ac:dyDescent="0.2"/>
    <row r="36" spans="2:8" ht="2.85" hidden="1" customHeight="1" x14ac:dyDescent="0.2"/>
    <row r="37" spans="2:8" ht="2.85" hidden="1" customHeight="1" x14ac:dyDescent="0.2"/>
    <row r="38" spans="2:8" ht="2.85" hidden="1" customHeight="1" x14ac:dyDescent="0.2"/>
    <row r="39" spans="2:8" ht="2.85" hidden="1" customHeight="1" x14ac:dyDescent="0.2"/>
    <row r="40" spans="2:8" ht="2.85" hidden="1" customHeight="1" x14ac:dyDescent="0.2"/>
    <row r="41" spans="2:8" ht="2.85" hidden="1" customHeight="1" x14ac:dyDescent="0.2"/>
    <row r="42" spans="2:8" ht="2.85" hidden="1" customHeight="1" x14ac:dyDescent="0.2"/>
    <row r="43" spans="2:8" ht="2.85" hidden="1" customHeight="1" x14ac:dyDescent="0.2"/>
    <row r="44" spans="2:8" ht="2.85" hidden="1" customHeight="1" x14ac:dyDescent="0.2"/>
    <row r="45" spans="2:8" ht="2.85" hidden="1" customHeight="1" x14ac:dyDescent="0.2"/>
    <row r="46" spans="2:8" ht="2.85" hidden="1" customHeight="1" x14ac:dyDescent="0.2"/>
    <row r="47" spans="2:8" ht="2.85" hidden="1" customHeight="1" x14ac:dyDescent="0.2"/>
    <row r="48" spans="2:8" s="1" customFormat="1" ht="24.6" customHeight="1" x14ac:dyDescent="0.2">
      <c r="B48" s="2" t="s">
        <v>0</v>
      </c>
      <c r="H48" s="3"/>
    </row>
    <row r="49" spans="2:8" ht="13.35" customHeight="1" x14ac:dyDescent="0.2">
      <c r="B49" s="4" t="s">
        <v>2</v>
      </c>
      <c r="C49" s="4" t="s">
        <v>3</v>
      </c>
      <c r="D49" s="4" t="s">
        <v>4</v>
      </c>
      <c r="F49" s="5"/>
    </row>
    <row r="50" spans="2:8" ht="17.100000000000001" customHeight="1" x14ac:dyDescent="0.25">
      <c r="B50" s="6" t="s">
        <v>6</v>
      </c>
      <c r="C50" s="62">
        <v>1</v>
      </c>
      <c r="D50" s="7" t="s">
        <v>7</v>
      </c>
      <c r="H50" s="8"/>
    </row>
    <row r="51" spans="2:8" ht="15.6" customHeight="1" x14ac:dyDescent="0.25">
      <c r="B51" s="9" t="s">
        <v>5</v>
      </c>
      <c r="C51" s="60">
        <v>0</v>
      </c>
      <c r="D51" s="11" t="s">
        <v>1</v>
      </c>
      <c r="F51" s="5"/>
    </row>
    <row r="52" spans="2:8" ht="15.6" customHeight="1" x14ac:dyDescent="0.25">
      <c r="B52" s="9" t="s">
        <v>9</v>
      </c>
      <c r="C52" s="60">
        <v>0</v>
      </c>
      <c r="D52" s="11" t="s">
        <v>8</v>
      </c>
      <c r="H52" s="8"/>
    </row>
    <row r="53" spans="2:8" ht="15.6" customHeight="1" x14ac:dyDescent="0.25">
      <c r="B53" s="9" t="s">
        <v>11</v>
      </c>
      <c r="C53" s="61">
        <v>0</v>
      </c>
      <c r="D53" s="11" t="s">
        <v>12</v>
      </c>
      <c r="F53" s="5"/>
    </row>
    <row r="54" spans="2:8" ht="15.6" customHeight="1" x14ac:dyDescent="0.25">
      <c r="B54" s="9" t="s">
        <v>14</v>
      </c>
      <c r="C54" s="61">
        <v>0</v>
      </c>
      <c r="D54" s="11" t="s">
        <v>15</v>
      </c>
      <c r="H54" s="8"/>
    </row>
    <row r="55" spans="2:8" ht="15.6" customHeight="1" x14ac:dyDescent="0.25">
      <c r="B55" s="9" t="s">
        <v>13</v>
      </c>
      <c r="C55" s="60">
        <v>5</v>
      </c>
      <c r="D55" s="11" t="s">
        <v>10</v>
      </c>
      <c r="F55" s="5"/>
      <c r="H55" s="12"/>
    </row>
    <row r="56" spans="2:8" ht="15.6" customHeight="1" x14ac:dyDescent="0.25">
      <c r="B56" s="9" t="s">
        <v>16</v>
      </c>
      <c r="C56" s="60">
        <v>10</v>
      </c>
      <c r="D56" s="11" t="s">
        <v>17</v>
      </c>
      <c r="F56" s="5"/>
    </row>
    <row r="57" spans="2:8" ht="2.25" customHeight="1" x14ac:dyDescent="0.25">
      <c r="B57" s="9"/>
      <c r="C57" s="10"/>
      <c r="D57" s="11"/>
    </row>
    <row r="58" spans="2:8" ht="15.6" customHeight="1" x14ac:dyDescent="0.25">
      <c r="B58" s="13" t="s">
        <v>18</v>
      </c>
      <c r="C58" s="14">
        <v>0</v>
      </c>
      <c r="D58" s="15" t="s">
        <v>19</v>
      </c>
    </row>
    <row r="59" spans="2:8" ht="8.25" customHeight="1" x14ac:dyDescent="0.2">
      <c r="C59" s="16"/>
    </row>
    <row r="60" spans="2:8" ht="15.6" customHeight="1" x14ac:dyDescent="0.25">
      <c r="B60" s="19" t="s">
        <v>20</v>
      </c>
      <c r="C60" s="41"/>
      <c r="D60" s="17"/>
      <c r="E60" s="17"/>
      <c r="F60" s="17"/>
    </row>
    <row r="61" spans="2:8" ht="7.5" customHeight="1" x14ac:dyDescent="0.25">
      <c r="B61" s="42"/>
      <c r="C61" s="43"/>
      <c r="D61" s="44"/>
      <c r="E61" s="17"/>
      <c r="F61" s="17"/>
    </row>
    <row r="62" spans="2:8" ht="15.6" customHeight="1" x14ac:dyDescent="0.25">
      <c r="B62" s="45" t="s">
        <v>21</v>
      </c>
      <c r="C62" s="46">
        <f ca="1">(mo*Cs-Cs^2*n)*(1+0.01*2.5*Ev*(RAND()-RAND()))*(1+0.01*2.5*Es*(RAND()-RAND()))</f>
        <v>10</v>
      </c>
      <c r="D62" s="47" t="s">
        <v>22</v>
      </c>
      <c r="E62" s="17"/>
      <c r="F62" s="17"/>
    </row>
    <row r="63" spans="2:8" ht="15.6" customHeight="1" x14ac:dyDescent="0.25">
      <c r="B63" s="45" t="s">
        <v>23</v>
      </c>
      <c r="C63" s="46">
        <f ca="1">(blank+m*Cx-Cx^2*n)*(1+0.01*2.5*Ev*(RAND()-RAND()))*(1+0.01*2.5*Es*(RAND()-RAND()))</f>
        <v>5</v>
      </c>
      <c r="D63" s="47" t="s">
        <v>24</v>
      </c>
      <c r="E63" s="17"/>
      <c r="F63" s="17"/>
    </row>
    <row r="64" spans="2:8" ht="15.6" customHeight="1" x14ac:dyDescent="0.25">
      <c r="B64" s="45" t="s">
        <v>25</v>
      </c>
      <c r="C64" s="46">
        <f>mo+z</f>
        <v>1</v>
      </c>
      <c r="D64" s="47" t="s">
        <v>26</v>
      </c>
      <c r="E64" s="17"/>
      <c r="F64" s="17"/>
    </row>
    <row r="65" spans="1:9" ht="15.6" customHeight="1" x14ac:dyDescent="0.25">
      <c r="B65" s="45" t="s">
        <v>27</v>
      </c>
      <c r="C65" s="48">
        <f ca="1" xml:space="preserve"> Cs*Sx/Ss</f>
        <v>5</v>
      </c>
      <c r="D65" s="47" t="s">
        <v>28</v>
      </c>
      <c r="E65" s="17"/>
      <c r="F65" s="17"/>
    </row>
    <row r="66" spans="1:9" ht="15.6" customHeight="1" x14ac:dyDescent="0.25">
      <c r="B66" s="45" t="s">
        <v>29</v>
      </c>
      <c r="C66" s="18">
        <f ca="1">(result-Cx)/Cx</f>
        <v>0</v>
      </c>
      <c r="D66" s="49" t="s">
        <v>30</v>
      </c>
      <c r="E66" s="17"/>
      <c r="F66" s="17"/>
    </row>
    <row r="67" spans="1:9" ht="15.6" customHeight="1" x14ac:dyDescent="0.25">
      <c r="B67" s="45" t="s">
        <v>31</v>
      </c>
      <c r="C67" s="18">
        <f>m/mo</f>
        <v>1</v>
      </c>
      <c r="D67" s="47" t="s">
        <v>32</v>
      </c>
      <c r="E67" s="17"/>
      <c r="F67" s="17"/>
    </row>
    <row r="68" spans="1:9" ht="15" x14ac:dyDescent="0.25">
      <c r="B68" s="50" t="s">
        <v>33</v>
      </c>
      <c r="C68" s="51">
        <f>SQRT((Es)^2+ (Es)^2+(Ev)^2)/100</f>
        <v>0</v>
      </c>
      <c r="D68" s="52" t="s">
        <v>34</v>
      </c>
    </row>
    <row r="69" spans="1:9" ht="19.350000000000001" customHeight="1" x14ac:dyDescent="0.25">
      <c r="B69" s="19" t="s">
        <v>35</v>
      </c>
      <c r="C69" s="17"/>
      <c r="D69" s="17"/>
    </row>
    <row r="70" spans="1:9" ht="15" x14ac:dyDescent="0.25">
      <c r="B70" s="42" t="s">
        <v>36</v>
      </c>
      <c r="C70" s="43">
        <f ca="1">I119</f>
        <v>5</v>
      </c>
      <c r="D70" s="53" t="s">
        <v>37</v>
      </c>
    </row>
    <row r="71" spans="1:9" ht="14.1" customHeight="1" x14ac:dyDescent="0.25">
      <c r="A71" s="20">
        <v>90</v>
      </c>
      <c r="B71" s="54" t="s">
        <v>38</v>
      </c>
      <c r="C71" s="55">
        <f ca="1">I120</f>
        <v>0</v>
      </c>
      <c r="D71" s="49" t="s">
        <v>39</v>
      </c>
    </row>
    <row r="72" spans="1:9" ht="15" x14ac:dyDescent="0.25">
      <c r="A72" s="20"/>
      <c r="B72" s="45" t="s">
        <v>40</v>
      </c>
      <c r="C72" s="56">
        <f ca="1">I121</f>
        <v>0</v>
      </c>
      <c r="D72" s="49" t="s">
        <v>41</v>
      </c>
    </row>
    <row r="73" spans="1:9" ht="15" x14ac:dyDescent="0.25">
      <c r="A73" s="20">
        <v>90</v>
      </c>
      <c r="B73" s="57" t="s">
        <v>42</v>
      </c>
      <c r="C73" s="58">
        <f ca="1">I122</f>
        <v>0</v>
      </c>
      <c r="D73" s="52" t="s">
        <v>43</v>
      </c>
    </row>
    <row r="74" spans="1:9" ht="52.5" customHeight="1" x14ac:dyDescent="0.2">
      <c r="A74" s="20"/>
    </row>
    <row r="75" spans="1:9" x14ac:dyDescent="0.2">
      <c r="A75" s="20">
        <v>52</v>
      </c>
      <c r="B75" s="21" t="s">
        <v>44</v>
      </c>
      <c r="F75" s="22"/>
      <c r="H75" s="23"/>
    </row>
    <row r="76" spans="1:9" x14ac:dyDescent="0.2">
      <c r="A76" s="20"/>
      <c r="B76" t="s">
        <v>52</v>
      </c>
      <c r="I76" s="22"/>
    </row>
    <row r="77" spans="1:9" x14ac:dyDescent="0.2">
      <c r="A77" s="20">
        <v>10</v>
      </c>
      <c r="B77">
        <v>0</v>
      </c>
      <c r="C77" s="24">
        <f t="shared" ref="C77:C87" si="0">blank+m*B77-B77^2*n</f>
        <v>0</v>
      </c>
      <c r="D77" s="16"/>
      <c r="H77" t="s">
        <v>44</v>
      </c>
      <c r="I77" s="22"/>
    </row>
    <row r="78" spans="1:9" x14ac:dyDescent="0.2">
      <c r="B78">
        <v>1</v>
      </c>
      <c r="C78" s="24">
        <f t="shared" si="0"/>
        <v>1</v>
      </c>
      <c r="D78" s="16"/>
      <c r="I78" s="22"/>
    </row>
    <row r="79" spans="1:9" x14ac:dyDescent="0.2">
      <c r="B79">
        <v>2</v>
      </c>
      <c r="C79" s="24">
        <f t="shared" si="0"/>
        <v>2</v>
      </c>
      <c r="D79" s="16"/>
      <c r="I79" s="22"/>
    </row>
    <row r="80" spans="1:9" x14ac:dyDescent="0.2">
      <c r="B80">
        <v>3</v>
      </c>
      <c r="C80" s="24">
        <f t="shared" si="0"/>
        <v>3</v>
      </c>
      <c r="D80" s="16"/>
      <c r="I80" s="22"/>
    </row>
    <row r="81" spans="2:9" x14ac:dyDescent="0.2">
      <c r="B81">
        <v>4</v>
      </c>
      <c r="C81" s="24">
        <f t="shared" si="0"/>
        <v>4</v>
      </c>
      <c r="D81" s="16"/>
      <c r="I81" s="22"/>
    </row>
    <row r="82" spans="2:9" x14ac:dyDescent="0.2">
      <c r="B82">
        <v>5</v>
      </c>
      <c r="C82" s="24">
        <f t="shared" si="0"/>
        <v>5</v>
      </c>
      <c r="D82" s="16"/>
      <c r="I82" s="22"/>
    </row>
    <row r="83" spans="2:9" x14ac:dyDescent="0.2">
      <c r="B83">
        <v>6</v>
      </c>
      <c r="C83" s="24">
        <f t="shared" si="0"/>
        <v>6</v>
      </c>
      <c r="D83" s="16"/>
      <c r="I83" s="22"/>
    </row>
    <row r="84" spans="2:9" x14ac:dyDescent="0.2">
      <c r="B84">
        <v>7</v>
      </c>
      <c r="C84" s="24">
        <f t="shared" si="0"/>
        <v>7</v>
      </c>
      <c r="D84" s="16"/>
      <c r="I84" s="22"/>
    </row>
    <row r="85" spans="2:9" x14ac:dyDescent="0.2">
      <c r="B85">
        <v>8</v>
      </c>
      <c r="C85" s="24">
        <f t="shared" si="0"/>
        <v>8</v>
      </c>
      <c r="D85" s="16"/>
      <c r="I85" s="22"/>
    </row>
    <row r="86" spans="2:9" x14ac:dyDescent="0.2">
      <c r="B86">
        <v>9</v>
      </c>
      <c r="C86" s="24">
        <f t="shared" si="0"/>
        <v>9</v>
      </c>
      <c r="D86" s="16"/>
      <c r="I86" s="21"/>
    </row>
    <row r="87" spans="2:9" x14ac:dyDescent="0.2">
      <c r="B87">
        <v>10</v>
      </c>
      <c r="C87" s="24">
        <f t="shared" si="0"/>
        <v>10</v>
      </c>
    </row>
    <row r="90" spans="2:9" x14ac:dyDescent="0.2">
      <c r="B90" t="s">
        <v>50</v>
      </c>
    </row>
    <row r="91" spans="2:9" x14ac:dyDescent="0.2">
      <c r="B91" s="25">
        <v>0</v>
      </c>
      <c r="C91" s="25">
        <f ca="1">Sx</f>
        <v>5</v>
      </c>
    </row>
    <row r="92" spans="2:9" x14ac:dyDescent="0.2">
      <c r="B92" s="25">
        <f>Cs</f>
        <v>10</v>
      </c>
      <c r="C92" s="25">
        <f ca="1">Sx</f>
        <v>5</v>
      </c>
    </row>
    <row r="93" spans="2:9" x14ac:dyDescent="0.2">
      <c r="B93" t="s">
        <v>51</v>
      </c>
    </row>
    <row r="94" spans="2:9" x14ac:dyDescent="0.2">
      <c r="B94" s="25">
        <f ca="1">result</f>
        <v>5</v>
      </c>
      <c r="C94" s="25">
        <v>0</v>
      </c>
    </row>
    <row r="95" spans="2:9" x14ac:dyDescent="0.2">
      <c r="B95" s="25">
        <f ca="1">result</f>
        <v>5</v>
      </c>
      <c r="C95" s="25">
        <f ca="1">Sx</f>
        <v>5</v>
      </c>
    </row>
    <row r="97" spans="2:14" x14ac:dyDescent="0.2">
      <c r="H97" t="s">
        <v>45</v>
      </c>
      <c r="K97" s="26" t="s">
        <v>21</v>
      </c>
      <c r="L97" s="27" t="s">
        <v>16</v>
      </c>
      <c r="M97" s="27" t="s">
        <v>23</v>
      </c>
      <c r="N97" s="28" t="s">
        <v>27</v>
      </c>
    </row>
    <row r="98" spans="2:14" x14ac:dyDescent="0.2">
      <c r="H98" s="29" t="s">
        <v>46</v>
      </c>
      <c r="I98" s="30" t="s">
        <v>27</v>
      </c>
      <c r="K98" s="31">
        <f t="shared" ref="K98:K116" ca="1" si="1">(mo*Cs-Cs^2*n)*(1+0.01*2.5*Es*(RAND()-RAND()))</f>
        <v>10</v>
      </c>
      <c r="L98" s="24">
        <f t="shared" ref="L98:L117" ca="1" si="2">Cs*(1+0.01*2.5*Ev*(RAND()-RAND()))</f>
        <v>10</v>
      </c>
      <c r="M98" s="24">
        <f t="shared" ref="M98:M117" ca="1" si="3">(blank+m*Cx-Cx^2*n)*(1+0.01*2.5*Es*(RAND()-RAND()))</f>
        <v>5</v>
      </c>
      <c r="N98" s="32">
        <f t="shared" ref="N98:N117" ca="1" si="4" xml:space="preserve"> L98*M98/K98</f>
        <v>5</v>
      </c>
    </row>
    <row r="99" spans="2:14" x14ac:dyDescent="0.2">
      <c r="H99" s="33">
        <v>1</v>
      </c>
      <c r="I99" s="32">
        <f t="shared" ref="I99:I118" ca="1" si="5">N98</f>
        <v>5</v>
      </c>
      <c r="K99" s="31">
        <f t="shared" ca="1" si="1"/>
        <v>10</v>
      </c>
      <c r="L99" s="24">
        <f t="shared" ca="1" si="2"/>
        <v>10</v>
      </c>
      <c r="M99" s="24">
        <f t="shared" ca="1" si="3"/>
        <v>5</v>
      </c>
      <c r="N99" s="32">
        <f t="shared" ca="1" si="4"/>
        <v>5</v>
      </c>
    </row>
    <row r="100" spans="2:14" x14ac:dyDescent="0.2">
      <c r="H100" s="33">
        <v>2</v>
      </c>
      <c r="I100" s="32">
        <f t="shared" ca="1" si="5"/>
        <v>5</v>
      </c>
      <c r="K100" s="31">
        <f t="shared" ca="1" si="1"/>
        <v>10</v>
      </c>
      <c r="L100" s="24">
        <f t="shared" ca="1" si="2"/>
        <v>10</v>
      </c>
      <c r="M100" s="24">
        <f t="shared" ca="1" si="3"/>
        <v>5</v>
      </c>
      <c r="N100" s="32">
        <f t="shared" ca="1" si="4"/>
        <v>5</v>
      </c>
    </row>
    <row r="101" spans="2:14" x14ac:dyDescent="0.2">
      <c r="H101" s="33">
        <v>3</v>
      </c>
      <c r="I101" s="32">
        <f t="shared" ca="1" si="5"/>
        <v>5</v>
      </c>
      <c r="K101" s="31">
        <f t="shared" ca="1" si="1"/>
        <v>10</v>
      </c>
      <c r="L101" s="24">
        <f t="shared" ca="1" si="2"/>
        <v>10</v>
      </c>
      <c r="M101" s="24">
        <f t="shared" ca="1" si="3"/>
        <v>5</v>
      </c>
      <c r="N101" s="32">
        <f t="shared" ca="1" si="4"/>
        <v>5</v>
      </c>
    </row>
    <row r="102" spans="2:14" x14ac:dyDescent="0.2">
      <c r="H102" s="33">
        <v>4</v>
      </c>
      <c r="I102" s="32">
        <f t="shared" ca="1" si="5"/>
        <v>5</v>
      </c>
      <c r="K102" s="31">
        <f t="shared" ca="1" si="1"/>
        <v>10</v>
      </c>
      <c r="L102" s="24">
        <f t="shared" ca="1" si="2"/>
        <v>10</v>
      </c>
      <c r="M102" s="24">
        <f t="shared" ca="1" si="3"/>
        <v>5</v>
      </c>
      <c r="N102" s="32">
        <f t="shared" ca="1" si="4"/>
        <v>5</v>
      </c>
    </row>
    <row r="103" spans="2:14" x14ac:dyDescent="0.2">
      <c r="B103" t="s">
        <v>48</v>
      </c>
      <c r="H103" s="33">
        <v>5</v>
      </c>
      <c r="I103" s="32">
        <f t="shared" ca="1" si="5"/>
        <v>5</v>
      </c>
      <c r="K103" s="31">
        <f t="shared" ca="1" si="1"/>
        <v>10</v>
      </c>
      <c r="L103" s="24">
        <f t="shared" ca="1" si="2"/>
        <v>10</v>
      </c>
      <c r="M103" s="24">
        <f t="shared" ca="1" si="3"/>
        <v>5</v>
      </c>
      <c r="N103" s="32">
        <f t="shared" ca="1" si="4"/>
        <v>5</v>
      </c>
    </row>
    <row r="104" spans="2:14" x14ac:dyDescent="0.2">
      <c r="B104" s="59" t="s">
        <v>49</v>
      </c>
      <c r="H104" s="33">
        <v>6</v>
      </c>
      <c r="I104" s="32">
        <f t="shared" ca="1" si="5"/>
        <v>5</v>
      </c>
      <c r="K104" s="31">
        <f t="shared" ca="1" si="1"/>
        <v>10</v>
      </c>
      <c r="L104" s="24">
        <f t="shared" ca="1" si="2"/>
        <v>10</v>
      </c>
      <c r="M104" s="24">
        <f t="shared" ca="1" si="3"/>
        <v>5</v>
      </c>
      <c r="N104" s="32">
        <f t="shared" ca="1" si="4"/>
        <v>5</v>
      </c>
    </row>
    <row r="105" spans="2:14" x14ac:dyDescent="0.2">
      <c r="H105" s="33">
        <v>7</v>
      </c>
      <c r="I105" s="32">
        <f t="shared" ca="1" si="5"/>
        <v>5</v>
      </c>
      <c r="K105" s="31">
        <f t="shared" ca="1" si="1"/>
        <v>10</v>
      </c>
      <c r="L105" s="24">
        <f t="shared" ca="1" si="2"/>
        <v>10</v>
      </c>
      <c r="M105" s="24">
        <f t="shared" ca="1" si="3"/>
        <v>5</v>
      </c>
      <c r="N105" s="32">
        <f t="shared" ca="1" si="4"/>
        <v>5</v>
      </c>
    </row>
    <row r="106" spans="2:14" x14ac:dyDescent="0.2">
      <c r="H106" s="33">
        <v>8</v>
      </c>
      <c r="I106" s="32">
        <f t="shared" ca="1" si="5"/>
        <v>5</v>
      </c>
      <c r="K106" s="31">
        <f t="shared" ca="1" si="1"/>
        <v>10</v>
      </c>
      <c r="L106" s="24">
        <f t="shared" ca="1" si="2"/>
        <v>10</v>
      </c>
      <c r="M106" s="24">
        <f t="shared" ca="1" si="3"/>
        <v>5</v>
      </c>
      <c r="N106" s="32">
        <f t="shared" ca="1" si="4"/>
        <v>5</v>
      </c>
    </row>
    <row r="107" spans="2:14" x14ac:dyDescent="0.2">
      <c r="H107" s="33">
        <v>9</v>
      </c>
      <c r="I107" s="32">
        <f t="shared" ca="1" si="5"/>
        <v>5</v>
      </c>
      <c r="K107" s="31">
        <f t="shared" ca="1" si="1"/>
        <v>10</v>
      </c>
      <c r="L107" s="24">
        <f t="shared" ca="1" si="2"/>
        <v>10</v>
      </c>
      <c r="M107" s="24">
        <f t="shared" ca="1" si="3"/>
        <v>5</v>
      </c>
      <c r="N107" s="32">
        <f t="shared" ca="1" si="4"/>
        <v>5</v>
      </c>
    </row>
    <row r="108" spans="2:14" x14ac:dyDescent="0.2">
      <c r="H108" s="33">
        <v>10</v>
      </c>
      <c r="I108" s="32">
        <f t="shared" ca="1" si="5"/>
        <v>5</v>
      </c>
      <c r="K108" s="31">
        <f t="shared" ca="1" si="1"/>
        <v>10</v>
      </c>
      <c r="L108" s="24">
        <f t="shared" ca="1" si="2"/>
        <v>10</v>
      </c>
      <c r="M108" s="24">
        <f t="shared" ca="1" si="3"/>
        <v>5</v>
      </c>
      <c r="N108" s="32">
        <f t="shared" ca="1" si="4"/>
        <v>5</v>
      </c>
    </row>
    <row r="109" spans="2:14" x14ac:dyDescent="0.2">
      <c r="H109" s="33">
        <v>11</v>
      </c>
      <c r="I109" s="32">
        <f t="shared" ca="1" si="5"/>
        <v>5</v>
      </c>
      <c r="K109" s="31">
        <f t="shared" ca="1" si="1"/>
        <v>10</v>
      </c>
      <c r="L109" s="24">
        <f t="shared" ca="1" si="2"/>
        <v>10</v>
      </c>
      <c r="M109" s="24">
        <f t="shared" ca="1" si="3"/>
        <v>5</v>
      </c>
      <c r="N109" s="32">
        <f t="shared" ca="1" si="4"/>
        <v>5</v>
      </c>
    </row>
    <row r="110" spans="2:14" x14ac:dyDescent="0.2">
      <c r="H110" s="33">
        <v>12</v>
      </c>
      <c r="I110" s="32">
        <f t="shared" ca="1" si="5"/>
        <v>5</v>
      </c>
      <c r="K110" s="31">
        <f t="shared" ca="1" si="1"/>
        <v>10</v>
      </c>
      <c r="L110" s="24">
        <f t="shared" ca="1" si="2"/>
        <v>10</v>
      </c>
      <c r="M110" s="24">
        <f t="shared" ca="1" si="3"/>
        <v>5</v>
      </c>
      <c r="N110" s="32">
        <f t="shared" ca="1" si="4"/>
        <v>5</v>
      </c>
    </row>
    <row r="111" spans="2:14" x14ac:dyDescent="0.2">
      <c r="H111" s="33">
        <v>13</v>
      </c>
      <c r="I111" s="32">
        <f t="shared" ca="1" si="5"/>
        <v>5</v>
      </c>
      <c r="K111" s="31">
        <f t="shared" ca="1" si="1"/>
        <v>10</v>
      </c>
      <c r="L111" s="24">
        <f t="shared" ca="1" si="2"/>
        <v>10</v>
      </c>
      <c r="M111" s="24">
        <f t="shared" ca="1" si="3"/>
        <v>5</v>
      </c>
      <c r="N111" s="32">
        <f t="shared" ca="1" si="4"/>
        <v>5</v>
      </c>
    </row>
    <row r="112" spans="2:14" x14ac:dyDescent="0.2">
      <c r="H112" s="33">
        <v>14</v>
      </c>
      <c r="I112" s="32">
        <f t="shared" ca="1" si="5"/>
        <v>5</v>
      </c>
      <c r="K112" s="31">
        <f t="shared" ca="1" si="1"/>
        <v>10</v>
      </c>
      <c r="L112" s="24">
        <f t="shared" ca="1" si="2"/>
        <v>10</v>
      </c>
      <c r="M112" s="24">
        <f t="shared" ca="1" si="3"/>
        <v>5</v>
      </c>
      <c r="N112" s="32">
        <f t="shared" ca="1" si="4"/>
        <v>5</v>
      </c>
    </row>
    <row r="113" spans="8:14" x14ac:dyDescent="0.2">
      <c r="H113" s="33">
        <v>15</v>
      </c>
      <c r="I113" s="32">
        <f t="shared" ca="1" si="5"/>
        <v>5</v>
      </c>
      <c r="K113" s="31">
        <f t="shared" ca="1" si="1"/>
        <v>10</v>
      </c>
      <c r="L113" s="24">
        <f t="shared" ca="1" si="2"/>
        <v>10</v>
      </c>
      <c r="M113" s="24">
        <f t="shared" ca="1" si="3"/>
        <v>5</v>
      </c>
      <c r="N113" s="32">
        <f t="shared" ca="1" si="4"/>
        <v>5</v>
      </c>
    </row>
    <row r="114" spans="8:14" x14ac:dyDescent="0.2">
      <c r="H114" s="33">
        <v>16</v>
      </c>
      <c r="I114" s="32">
        <f t="shared" ca="1" si="5"/>
        <v>5</v>
      </c>
      <c r="K114" s="31">
        <f t="shared" ca="1" si="1"/>
        <v>10</v>
      </c>
      <c r="L114" s="24">
        <f t="shared" ca="1" si="2"/>
        <v>10</v>
      </c>
      <c r="M114" s="24">
        <f t="shared" ca="1" si="3"/>
        <v>5</v>
      </c>
      <c r="N114" s="32">
        <f t="shared" ca="1" si="4"/>
        <v>5</v>
      </c>
    </row>
    <row r="115" spans="8:14" x14ac:dyDescent="0.2">
      <c r="H115" s="33">
        <v>17</v>
      </c>
      <c r="I115" s="32">
        <f t="shared" ca="1" si="5"/>
        <v>5</v>
      </c>
      <c r="K115" s="31">
        <f t="shared" ca="1" si="1"/>
        <v>10</v>
      </c>
      <c r="L115" s="24">
        <f t="shared" ca="1" si="2"/>
        <v>10</v>
      </c>
      <c r="M115" s="24">
        <f t="shared" ca="1" si="3"/>
        <v>5</v>
      </c>
      <c r="N115" s="32">
        <f t="shared" ca="1" si="4"/>
        <v>5</v>
      </c>
    </row>
    <row r="116" spans="8:14" x14ac:dyDescent="0.2">
      <c r="H116" s="33">
        <v>18</v>
      </c>
      <c r="I116" s="32">
        <f t="shared" ca="1" si="5"/>
        <v>5</v>
      </c>
      <c r="K116" s="31">
        <f t="shared" ca="1" si="1"/>
        <v>10</v>
      </c>
      <c r="L116" s="24">
        <f t="shared" ca="1" si="2"/>
        <v>10</v>
      </c>
      <c r="M116" s="24">
        <f t="shared" ca="1" si="3"/>
        <v>5</v>
      </c>
      <c r="N116" s="32">
        <f t="shared" ca="1" si="4"/>
        <v>5</v>
      </c>
    </row>
    <row r="117" spans="8:14" x14ac:dyDescent="0.2">
      <c r="H117" s="33">
        <v>19</v>
      </c>
      <c r="I117" s="32">
        <f t="shared" ca="1" si="5"/>
        <v>5</v>
      </c>
      <c r="K117" s="31">
        <f ca="1">(mo*Cs-Cs^2*n)*(1+0.01*2.5*Ev*(RAND()-RAND()))*(1+0.01*2.5*Es*(RAND()-RAND()))</f>
        <v>10</v>
      </c>
      <c r="L117" s="24">
        <f t="shared" ca="1" si="2"/>
        <v>10</v>
      </c>
      <c r="M117" s="24">
        <f t="shared" ca="1" si="3"/>
        <v>5</v>
      </c>
      <c r="N117" s="32">
        <f t="shared" ca="1" si="4"/>
        <v>5</v>
      </c>
    </row>
    <row r="118" spans="8:14" x14ac:dyDescent="0.2">
      <c r="H118" s="33">
        <v>20</v>
      </c>
      <c r="I118" s="32">
        <f t="shared" ca="1" si="5"/>
        <v>5</v>
      </c>
    </row>
    <row r="119" spans="8:14" x14ac:dyDescent="0.2">
      <c r="H119" s="34" t="s">
        <v>36</v>
      </c>
      <c r="I119" s="35">
        <f ca="1">AVERAGE(I99:I118)</f>
        <v>5</v>
      </c>
      <c r="J119">
        <f>Cx</f>
        <v>5</v>
      </c>
    </row>
    <row r="120" spans="8:14" x14ac:dyDescent="0.2">
      <c r="H120" s="36" t="s">
        <v>38</v>
      </c>
      <c r="I120" s="37">
        <f ca="1">STDEV(I99:I118)</f>
        <v>0</v>
      </c>
    </row>
    <row r="121" spans="8:14" x14ac:dyDescent="0.2">
      <c r="H121" s="36" t="s">
        <v>40</v>
      </c>
      <c r="I121" s="38">
        <f ca="1">STDEV(I99:I118)/AVERAGE(I99:I118)</f>
        <v>0</v>
      </c>
    </row>
    <row r="122" spans="8:14" x14ac:dyDescent="0.2">
      <c r="H122" s="39" t="s">
        <v>47</v>
      </c>
      <c r="I122" s="40">
        <f ca="1">(I119-Cx)/Cx</f>
        <v>0</v>
      </c>
    </row>
  </sheetData>
  <sheetProtection selectLockedCells="1" selectUnlockedCells="1"/>
  <hyperlinks>
    <hyperlink ref="B103" r:id="rId1" display="toh@umd.edu"/>
    <hyperlink ref="B104" r:id="rId2"/>
  </hyperlinks>
  <pageMargins left="0.78749999999999998" right="0.78749999999999998" top="1.0249999999999999" bottom="1.0249999999999999" header="0.78749999999999998" footer="0.78749999999999998"/>
  <pageSetup paperSize="9" orientation="landscape" useFirstPageNumber="1" horizontalDpi="300" verticalDpi="300"/>
  <headerFooter alignWithMargins="0">
    <oddHeader>&amp;C&amp;A</oddHeader>
    <oddFooter>&amp;CPage &amp;P</oddFooter>
  </headerFooter>
  <drawing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14</vt:i4>
      </vt:variant>
    </vt:vector>
  </HeadingPairs>
  <TitlesOfParts>
    <vt:vector size="15" baseType="lpstr">
      <vt:lpstr>Sheet1</vt:lpstr>
      <vt:lpstr>blank</vt:lpstr>
      <vt:lpstr>Cs</vt:lpstr>
      <vt:lpstr>Cx</vt:lpstr>
      <vt:lpstr>Es</vt:lpstr>
      <vt:lpstr>Ev</vt:lpstr>
      <vt:lpstr>m</vt:lpstr>
      <vt:lpstr>mo</vt:lpstr>
      <vt:lpstr>n</vt:lpstr>
      <vt:lpstr>nomVs</vt:lpstr>
      <vt:lpstr>Sheet1!Print_Area</vt:lpstr>
      <vt:lpstr>result</vt:lpstr>
      <vt:lpstr>Ss</vt:lpstr>
      <vt:lpstr>Sx</vt:lpstr>
      <vt:lpstr>z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 O'Haver</dc:creator>
  <cp:lastModifiedBy>Tom O'Haver</cp:lastModifiedBy>
  <dcterms:created xsi:type="dcterms:W3CDTF">2014-08-23T15:29:35Z</dcterms:created>
  <dcterms:modified xsi:type="dcterms:W3CDTF">2014-08-30T13:52:00Z</dcterms:modified>
</cp:coreProperties>
</file>