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models\"/>
    </mc:Choice>
  </mc:AlternateContent>
  <bookViews>
    <workbookView xWindow="0" yWindow="0" windowWidth="16380" windowHeight="8190" tabRatio="294"/>
  </bookViews>
  <sheets>
    <sheet name="Sheet1" sheetId="1" r:id="rId1"/>
  </sheets>
  <definedNames>
    <definedName name="blank">Sheet1!$C$59</definedName>
    <definedName name="_C">Sheet1!$C$64</definedName>
    <definedName name="Cs">Sheet1!$C$56</definedName>
    <definedName name="Cx">Sheet1!$C$55</definedName>
    <definedName name="Es">Sheet1!$C$54</definedName>
    <definedName name="Ev">Sheet1!$C$53</definedName>
    <definedName name="m">Sheet1!$C$65</definedName>
    <definedName name="mo">Sheet1!$C$50</definedName>
    <definedName name="n">Sheet1!$C$52</definedName>
    <definedName name="_xlnm.Print_Area" localSheetId="0">Sheet1!$A$48:$L$76</definedName>
    <definedName name="result">Sheet1!$C$68</definedName>
    <definedName name="Ss">Sheet1!$C$63</definedName>
    <definedName name="Sx">Sheet1!$C$62</definedName>
    <definedName name="Vs">Sheet1!$C$67</definedName>
    <definedName name="Vss">Sheet1!$C$57</definedName>
    <definedName name="Vx">Sheet1!$C$66</definedName>
    <definedName name="Vxx">Sheet1!$C$58</definedName>
    <definedName name="z">Sheet1!$C$51</definedName>
  </definedNames>
  <calcPr calcId="152511" iterate="1"/>
</workbook>
</file>

<file path=xl/calcChain.xml><?xml version="1.0" encoding="utf-8"?>
<calcChain xmlns="http://schemas.openxmlformats.org/spreadsheetml/2006/main">
  <c r="C52" i="1" l="1"/>
  <c r="C57" i="1"/>
  <c r="C65" i="1"/>
  <c r="C62" i="1" s="1"/>
  <c r="C66" i="1"/>
  <c r="C67" i="1"/>
  <c r="F82" i="1"/>
  <c r="B83" i="1"/>
  <c r="C83" i="1"/>
  <c r="F83" i="1" s="1"/>
  <c r="F84" i="1" s="1"/>
  <c r="F85" i="1"/>
  <c r="M100" i="1"/>
  <c r="N100" i="1"/>
  <c r="J101" i="1"/>
  <c r="M101" i="1"/>
  <c r="N101" i="1"/>
  <c r="J102" i="1"/>
  <c r="M102" i="1"/>
  <c r="N102" i="1"/>
  <c r="J103" i="1"/>
  <c r="M103" i="1"/>
  <c r="N103" i="1"/>
  <c r="M104" i="1"/>
  <c r="N104" i="1"/>
  <c r="J105" i="1"/>
  <c r="M105" i="1"/>
  <c r="N105" i="1"/>
  <c r="J106" i="1"/>
  <c r="M106" i="1"/>
  <c r="N106" i="1"/>
  <c r="J107" i="1"/>
  <c r="M107" i="1"/>
  <c r="N107" i="1"/>
  <c r="M108" i="1"/>
  <c r="N108" i="1"/>
  <c r="J109" i="1"/>
  <c r="M109" i="1"/>
  <c r="N109" i="1"/>
  <c r="J110" i="1"/>
  <c r="M110" i="1"/>
  <c r="N110" i="1"/>
  <c r="M111" i="1"/>
  <c r="N111" i="1"/>
  <c r="J112" i="1"/>
  <c r="M112" i="1"/>
  <c r="N112" i="1"/>
  <c r="M113" i="1"/>
  <c r="N113" i="1"/>
  <c r="M114" i="1"/>
  <c r="N114" i="1"/>
  <c r="M115" i="1"/>
  <c r="N115" i="1"/>
  <c r="J116" i="1"/>
  <c r="M116" i="1"/>
  <c r="N116" i="1"/>
  <c r="B117" i="1"/>
  <c r="J117" i="1"/>
  <c r="M117" i="1"/>
  <c r="N117" i="1"/>
  <c r="M118" i="1"/>
  <c r="N118" i="1"/>
  <c r="J119" i="1"/>
  <c r="M119" i="1"/>
  <c r="N119" i="1"/>
  <c r="J114" i="1" l="1"/>
  <c r="R114" i="1" s="1"/>
  <c r="J108" i="1"/>
  <c r="O108" i="1" s="1"/>
  <c r="J104" i="1"/>
  <c r="O104" i="1" s="1"/>
  <c r="J100" i="1"/>
  <c r="O100" i="1" s="1"/>
  <c r="J115" i="1"/>
  <c r="O115" i="1" s="1"/>
  <c r="J111" i="1"/>
  <c r="O111" i="1" s="1"/>
  <c r="C110" i="1"/>
  <c r="C109" i="1"/>
  <c r="C108" i="1"/>
  <c r="C107" i="1"/>
  <c r="C106" i="1"/>
  <c r="C105" i="1"/>
  <c r="C104" i="1"/>
  <c r="C103" i="1"/>
  <c r="C102" i="1"/>
  <c r="C101" i="1"/>
  <c r="C100" i="1"/>
  <c r="J118" i="1"/>
  <c r="R118" i="1" s="1"/>
  <c r="J113" i="1"/>
  <c r="R109" i="1"/>
  <c r="O106" i="1"/>
  <c r="R101" i="1"/>
  <c r="L107" i="1"/>
  <c r="K107" i="1" s="1"/>
  <c r="I107" i="1" s="1"/>
  <c r="O117" i="1"/>
  <c r="O116" i="1"/>
  <c r="M121" i="1"/>
  <c r="O112" i="1"/>
  <c r="B82" i="1"/>
  <c r="C82" i="1" s="1"/>
  <c r="B85" i="1"/>
  <c r="C85" i="1" s="1"/>
  <c r="N122" i="1"/>
  <c r="L106" i="1"/>
  <c r="K106" i="1" s="1"/>
  <c r="I106" i="1" s="1"/>
  <c r="L105" i="1"/>
  <c r="K105" i="1" s="1"/>
  <c r="I105" i="1" s="1"/>
  <c r="C64" i="1"/>
  <c r="C63" i="1" s="1"/>
  <c r="B87" i="1" s="1"/>
  <c r="N120" i="1"/>
  <c r="O119" i="1"/>
  <c r="P109" i="1"/>
  <c r="N121" i="1"/>
  <c r="O110" i="1"/>
  <c r="O103" i="1"/>
  <c r="O102" i="1"/>
  <c r="M120" i="1"/>
  <c r="R119" i="1"/>
  <c r="R117" i="1"/>
  <c r="L109" i="1"/>
  <c r="K109" i="1" s="1"/>
  <c r="M122" i="1"/>
  <c r="R105" i="1"/>
  <c r="P101" i="1"/>
  <c r="O107" i="1"/>
  <c r="P105" i="1"/>
  <c r="L101" i="1"/>
  <c r="K101" i="1" s="1"/>
  <c r="L102" i="1"/>
  <c r="K102" i="1" s="1"/>
  <c r="I102" i="1" s="1"/>
  <c r="L116" i="1"/>
  <c r="K116" i="1" s="1"/>
  <c r="I116" i="1" s="1"/>
  <c r="L115" i="1"/>
  <c r="K115" i="1" s="1"/>
  <c r="L112" i="1"/>
  <c r="K112" i="1" s="1"/>
  <c r="I112" i="1" s="1"/>
  <c r="L111" i="1"/>
  <c r="K111" i="1" s="1"/>
  <c r="L110" i="1"/>
  <c r="K110" i="1" s="1"/>
  <c r="I110" i="1" s="1"/>
  <c r="L103" i="1"/>
  <c r="K103" i="1" s="1"/>
  <c r="I103" i="1" s="1"/>
  <c r="R107" i="1"/>
  <c r="P119" i="1"/>
  <c r="L119" i="1"/>
  <c r="K119" i="1" s="1"/>
  <c r="P118" i="1"/>
  <c r="L118" i="1"/>
  <c r="K118" i="1" s="1"/>
  <c r="P117" i="1"/>
  <c r="L117" i="1"/>
  <c r="K117" i="1" s="1"/>
  <c r="C117" i="1"/>
  <c r="R116" i="1"/>
  <c r="P114" i="1"/>
  <c r="L114" i="1"/>
  <c r="K114" i="1" s="1"/>
  <c r="P113" i="1"/>
  <c r="L113" i="1"/>
  <c r="K113" i="1" s="1"/>
  <c r="C113" i="1"/>
  <c r="R112" i="1"/>
  <c r="R110" i="1"/>
  <c r="O109" i="1"/>
  <c r="P108" i="1"/>
  <c r="L108" i="1"/>
  <c r="K108" i="1" s="1"/>
  <c r="R106" i="1"/>
  <c r="O105" i="1"/>
  <c r="P104" i="1"/>
  <c r="L104" i="1"/>
  <c r="K104" i="1" s="1"/>
  <c r="R102" i="1"/>
  <c r="O101" i="1"/>
  <c r="P100" i="1"/>
  <c r="L100" i="1"/>
  <c r="P107" i="1"/>
  <c r="P103" i="1"/>
  <c r="R103" i="1"/>
  <c r="P116" i="1"/>
  <c r="P115" i="1"/>
  <c r="P112" i="1"/>
  <c r="P111" i="1"/>
  <c r="P110" i="1"/>
  <c r="P106" i="1"/>
  <c r="P102" i="1"/>
  <c r="I115" i="1" l="1"/>
  <c r="R115" i="1"/>
  <c r="S115" i="1" s="1"/>
  <c r="T115" i="1" s="1"/>
  <c r="O114" i="1"/>
  <c r="R111" i="1"/>
  <c r="S111" i="1" s="1"/>
  <c r="T111" i="1" s="1"/>
  <c r="R104" i="1"/>
  <c r="S104" i="1" s="1"/>
  <c r="T104" i="1" s="1"/>
  <c r="Q107" i="1"/>
  <c r="R108" i="1"/>
  <c r="S108" i="1" s="1"/>
  <c r="T108" i="1" s="1"/>
  <c r="R100" i="1"/>
  <c r="J121" i="1"/>
  <c r="J122" i="1"/>
  <c r="R123" i="1"/>
  <c r="R113" i="1"/>
  <c r="S113" i="1" s="1"/>
  <c r="O113" i="1"/>
  <c r="J120" i="1"/>
  <c r="O118" i="1"/>
  <c r="Q106" i="1"/>
  <c r="S101" i="1"/>
  <c r="T101" i="1" s="1"/>
  <c r="S109" i="1"/>
  <c r="T109" i="1" s="1"/>
  <c r="Q115" i="1"/>
  <c r="I101" i="1"/>
  <c r="Q105" i="1"/>
  <c r="B115" i="1"/>
  <c r="S102" i="1"/>
  <c r="T102" i="1" s="1"/>
  <c r="Q109" i="1"/>
  <c r="S105" i="1"/>
  <c r="T105" i="1" s="1"/>
  <c r="Q101" i="1"/>
  <c r="I109" i="1"/>
  <c r="Q110" i="1"/>
  <c r="Q111" i="1"/>
  <c r="Q112" i="1"/>
  <c r="I111" i="1"/>
  <c r="S107" i="1"/>
  <c r="T107" i="1" s="1"/>
  <c r="S116" i="1"/>
  <c r="T116" i="1" s="1"/>
  <c r="S103" i="1"/>
  <c r="T103" i="1" s="1"/>
  <c r="Q102" i="1"/>
  <c r="S112" i="1"/>
  <c r="T112" i="1" s="1"/>
  <c r="Q116" i="1"/>
  <c r="K100" i="1"/>
  <c r="Q123" i="1" s="1"/>
  <c r="L120" i="1"/>
  <c r="L121" i="1"/>
  <c r="L122" i="1"/>
  <c r="Q117" i="1"/>
  <c r="S117" i="1"/>
  <c r="T117" i="1" s="1"/>
  <c r="I117" i="1"/>
  <c r="S119" i="1"/>
  <c r="T119" i="1" s="1"/>
  <c r="I119" i="1"/>
  <c r="Q119" i="1"/>
  <c r="Q103" i="1"/>
  <c r="S106" i="1"/>
  <c r="T106" i="1" s="1"/>
  <c r="S110" i="1"/>
  <c r="T110" i="1" s="1"/>
  <c r="I104" i="1"/>
  <c r="Q104" i="1"/>
  <c r="I114" i="1"/>
  <c r="S114" i="1"/>
  <c r="Q114" i="1"/>
  <c r="P120" i="1"/>
  <c r="P121" i="1"/>
  <c r="P122" i="1"/>
  <c r="H83" i="1" s="1"/>
  <c r="I83" i="1" s="1"/>
  <c r="Q113" i="1"/>
  <c r="I113" i="1"/>
  <c r="B86" i="1"/>
  <c r="C115" i="1"/>
  <c r="B84" i="1"/>
  <c r="C84" i="1" s="1"/>
  <c r="C86" i="1" s="1"/>
  <c r="C68" i="1"/>
  <c r="I108" i="1"/>
  <c r="Q108" i="1"/>
  <c r="I118" i="1"/>
  <c r="Q118" i="1"/>
  <c r="S118" i="1"/>
  <c r="T114" i="1" l="1"/>
  <c r="O122" i="1"/>
  <c r="H82" i="1" s="1"/>
  <c r="I82" i="1" s="1"/>
  <c r="T113" i="1"/>
  <c r="R120" i="1"/>
  <c r="R121" i="1"/>
  <c r="R122" i="1"/>
  <c r="H85" i="1" s="1"/>
  <c r="I85" i="1" s="1"/>
  <c r="T118" i="1"/>
  <c r="O120" i="1"/>
  <c r="O121" i="1"/>
  <c r="F86" i="1"/>
  <c r="F87" i="1" s="1"/>
  <c r="B113" i="1"/>
  <c r="C69" i="1"/>
  <c r="I100" i="1"/>
  <c r="Q100" i="1"/>
  <c r="S100" i="1"/>
  <c r="K120" i="1"/>
  <c r="K121" i="1"/>
  <c r="K122" i="1"/>
  <c r="Q121" i="1" l="1"/>
  <c r="Q122" i="1"/>
  <c r="H84" i="1" s="1"/>
  <c r="I84" i="1" s="1"/>
  <c r="S123" i="1"/>
  <c r="Q120" i="1"/>
  <c r="C70" i="1"/>
  <c r="C87" i="1"/>
  <c r="S120" i="1"/>
  <c r="S121" i="1"/>
  <c r="S122" i="1"/>
  <c r="H86" i="1" s="1"/>
  <c r="I86" i="1" s="1"/>
  <c r="T123" i="1"/>
  <c r="T100" i="1"/>
  <c r="I121" i="1"/>
  <c r="C73" i="1" s="1"/>
  <c r="I122" i="1"/>
  <c r="C74" i="1" s="1"/>
  <c r="I120" i="1"/>
  <c r="T120" i="1" l="1"/>
  <c r="T121" i="1"/>
  <c r="T122" i="1"/>
  <c r="H87" i="1" s="1"/>
  <c r="I87" i="1" s="1"/>
  <c r="C72" i="1"/>
  <c r="I123" i="1"/>
  <c r="C75" i="1" s="1"/>
</calcChain>
</file>

<file path=xl/sharedStrings.xml><?xml version="1.0" encoding="utf-8"?>
<sst xmlns="http://schemas.openxmlformats.org/spreadsheetml/2006/main" count="121" uniqueCount="86">
  <si>
    <t>Simulation of the single standard addition method</t>
  </si>
  <si>
    <t xml:space="preserve"> </t>
  </si>
  <si>
    <t>variable</t>
  </si>
  <si>
    <t>value</t>
  </si>
  <si>
    <t>description</t>
  </si>
  <si>
    <t>mo</t>
  </si>
  <si>
    <t>Analytical curve slope without interference</t>
  </si>
  <si>
    <t>z</t>
  </si>
  <si>
    <t>Interference factor (zero =&gt; no interference)</t>
  </si>
  <si>
    <t>Analytical curve non-linearity (0 = linear)</t>
  </si>
  <si>
    <t>n</t>
  </si>
  <si>
    <t>Ev</t>
  </si>
  <si>
    <t>Random volumetric error (% RSD )</t>
  </si>
  <si>
    <t>Es</t>
  </si>
  <si>
    <t>Signal measurement error (% RSD)</t>
  </si>
  <si>
    <t>Cx</t>
  </si>
  <si>
    <t>Analyte concentration in original sample</t>
  </si>
  <si>
    <t>Volume of standard added to sample</t>
  </si>
  <si>
    <t>Cs</t>
  </si>
  <si>
    <t>Concentration of standard solution</t>
  </si>
  <si>
    <t>Vss</t>
  </si>
  <si>
    <t>Vxx</t>
  </si>
  <si>
    <t>Volume of sample solution before addition</t>
  </si>
  <si>
    <t>blank</t>
  </si>
  <si>
    <t>blank/background/spectral interference</t>
  </si>
  <si>
    <t>Computed results</t>
  </si>
  <si>
    <t>Sx</t>
  </si>
  <si>
    <t>Signal before addition of standard</t>
  </si>
  <si>
    <t>Ss</t>
  </si>
  <si>
    <t>Signal after addition of standard</t>
  </si>
  <si>
    <t>C</t>
  </si>
  <si>
    <t>Concentration after addition of standard</t>
  </si>
  <si>
    <t>m</t>
  </si>
  <si>
    <t>Analytical curve slope in actual sample</t>
  </si>
  <si>
    <t>Vx</t>
  </si>
  <si>
    <t>Actual sample volume taken originally</t>
  </si>
  <si>
    <t>Vs</t>
  </si>
  <si>
    <t>Actual volume of standard added</t>
  </si>
  <si>
    <t>result</t>
  </si>
  <si>
    <t>Calculated concentration of unknown</t>
  </si>
  <si>
    <t>error</t>
  </si>
  <si>
    <r>
      <t xml:space="preserve">% difference between </t>
    </r>
    <r>
      <rPr>
        <b/>
        <sz val="11"/>
        <rFont val="Arial"/>
        <family val="2"/>
      </rPr>
      <t>result</t>
    </r>
    <r>
      <rPr>
        <sz val="11"/>
        <rFont val="Arial"/>
        <family val="2"/>
      </rPr>
      <t xml:space="preserve"> and true </t>
    </r>
    <r>
      <rPr>
        <b/>
        <sz val="11"/>
        <rFont val="Arial"/>
        <family val="2"/>
      </rPr>
      <t>Cx</t>
    </r>
  </si>
  <si>
    <t>Est. RSD</t>
  </si>
  <si>
    <t>Predicted relative standard deviation of result</t>
  </si>
  <si>
    <t>Statistics</t>
  </si>
  <si>
    <t>Mean</t>
  </si>
  <si>
    <t>s</t>
  </si>
  <si>
    <t>Standard deviation of the 20 results</t>
  </si>
  <si>
    <t>% RSD</t>
  </si>
  <si>
    <t>Relative standard deviation of 20 results</t>
  </si>
  <si>
    <t>Error</t>
  </si>
  <si>
    <r>
      <t xml:space="preserve">% difference between </t>
    </r>
    <r>
      <rPr>
        <b/>
        <sz val="11"/>
        <rFont val="Arial"/>
        <family val="2"/>
      </rPr>
      <t>mean</t>
    </r>
    <r>
      <rPr>
        <sz val="11"/>
        <rFont val="Arial"/>
        <family val="2"/>
      </rPr>
      <t xml:space="preserve"> and true </t>
    </r>
    <r>
      <rPr>
        <b/>
        <sz val="11"/>
        <rFont val="Arial"/>
        <family val="2"/>
      </rPr>
      <t>Cx</t>
    </r>
  </si>
  <si>
    <t xml:space="preserve">  </t>
  </si>
  <si>
    <t>Step-by-Step Predicted Error Propagation of “result”</t>
  </si>
  <si>
    <t>Pred.</t>
  </si>
  <si>
    <t>Comparison to stats. of 20 repeats.</t>
  </si>
  <si>
    <t>Segment</t>
  </si>
  <si>
    <t>RSD 20 rpts</t>
  </si>
  <si>
    <t>Ratio</t>
  </si>
  <si>
    <t>correlated?</t>
  </si>
  <si>
    <t>(Sx*Vss*Cs)</t>
  </si>
  <si>
    <t>yes</t>
  </si>
  <si>
    <t>(Vxx+Vss)</t>
  </si>
  <si>
    <t>no</t>
  </si>
  <si>
    <t>Ss*(Vxx+Vss)</t>
  </si>
  <si>
    <t>Sx*Vxx</t>
  </si>
  <si>
    <t xml:space="preserve">(Ss*(Vxx+Vss)-Sx*Vxx) </t>
  </si>
  <si>
    <t xml:space="preserve">result=(Sx*Vss*Cs)/(Ss*(Vxx+Vss)-Sx*Vxx) </t>
  </si>
  <si>
    <t>Graph</t>
  </si>
  <si>
    <t>Statistics calculations</t>
  </si>
  <si>
    <t xml:space="preserve">(Sx*Vss*Cs)/(Ss*(Vxx+Vss)-Sx*Vxx) </t>
  </si>
  <si>
    <t>Analytical curve (blue line)</t>
  </si>
  <si>
    <t>Run number</t>
  </si>
  <si>
    <t>Concentration</t>
  </si>
  <si>
    <t>Signal</t>
  </si>
  <si>
    <t>Calculated</t>
  </si>
  <si>
    <t>Red</t>
  </si>
  <si>
    <t>After addition</t>
  </si>
  <si>
    <t>Green</t>
  </si>
  <si>
    <t>Actual</t>
  </si>
  <si>
    <t>Yellow</t>
  </si>
  <si>
    <t>Accuracy</t>
  </si>
  <si>
    <t>Positive correlation detected</t>
  </si>
  <si>
    <r>
      <t>© Tom O'Haver (</t>
    </r>
    <r>
      <rPr>
        <sz val="10"/>
        <color indexed="12"/>
        <rFont val="Arial"/>
        <family val="2"/>
      </rPr>
      <t>toh@umd.edu</t>
    </r>
    <r>
      <rPr>
        <sz val="10"/>
        <rFont val="Arial"/>
        <family val="2"/>
      </rPr>
      <t>), August 2014</t>
    </r>
  </si>
  <si>
    <t>.</t>
  </si>
  <si>
    <t>Average result of 20 repeat procedures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</si>
</sst>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%"/>
  </numFmts>
  <fonts count="12" x14ac:knownFonts="1">
    <font>
      <sz val="10"/>
      <name val="Arial"/>
      <family val="2"/>
    </font>
    <font>
      <b/>
      <sz val="18"/>
      <color indexed="5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2"/>
      <name val="Symbol"/>
      <family val="1"/>
      <charset val="2"/>
    </font>
    <font>
      <sz val="9"/>
      <name val="Arial"/>
      <family val="2"/>
    </font>
    <font>
      <sz val="11"/>
      <name val="Times New Roman"/>
      <family val="1"/>
    </font>
    <font>
      <sz val="10"/>
      <color indexed="12"/>
      <name val="Arial"/>
      <family val="2"/>
    </font>
    <font>
      <b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2" fillId="0" borderId="2" xfId="0" applyNumberFormat="1" applyFont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4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49" fontId="3" fillId="2" borderId="6" xfId="0" applyNumberFormat="1" applyFont="1" applyFill="1" applyBorder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3" fillId="2" borderId="6" xfId="0" applyNumberFormat="1" applyFont="1" applyFill="1" applyBorder="1" applyAlignment="1" applyProtection="1">
      <alignment horizontal="left"/>
    </xf>
    <xf numFmtId="49" fontId="3" fillId="2" borderId="7" xfId="0" applyNumberFormat="1" applyFont="1" applyFill="1" applyBorder="1" applyAlignment="1" applyProtection="1">
      <alignment horizontal="left"/>
      <protection locked="0"/>
    </xf>
    <xf numFmtId="49" fontId="4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5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/>
    <xf numFmtId="49" fontId="3" fillId="0" borderId="3" xfId="0" applyNumberFormat="1" applyFont="1" applyBorder="1" applyAlignment="1" applyProtection="1">
      <alignment horizontal="left"/>
    </xf>
    <xf numFmtId="164" fontId="3" fillId="0" borderId="4" xfId="0" applyNumberFormat="1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left"/>
    </xf>
    <xf numFmtId="0" fontId="0" fillId="0" borderId="6" xfId="0" applyBorder="1"/>
    <xf numFmtId="49" fontId="3" fillId="0" borderId="6" xfId="0" applyNumberFormat="1" applyFont="1" applyBorder="1" applyAlignment="1" applyProtection="1">
      <alignment horizontal="left"/>
    </xf>
    <xf numFmtId="165" fontId="3" fillId="0" borderId="0" xfId="0" applyNumberFormat="1" applyFont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left"/>
    </xf>
    <xf numFmtId="164" fontId="3" fillId="0" borderId="0" xfId="0" applyNumberFormat="1" applyFont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0" fontId="4" fillId="0" borderId="2" xfId="0" applyFont="1" applyBorder="1" applyProtection="1"/>
    <xf numFmtId="0" fontId="3" fillId="0" borderId="7" xfId="0" applyFont="1" applyBorder="1"/>
    <xf numFmtId="166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5" fillId="0" borderId="0" xfId="0" applyFont="1" applyBorder="1"/>
    <xf numFmtId="0" fontId="6" fillId="0" borderId="0" xfId="0" applyFont="1" applyProtection="1">
      <protection hidden="1"/>
    </xf>
    <xf numFmtId="49" fontId="3" fillId="0" borderId="3" xfId="0" applyNumberFormat="1" applyFont="1" applyBorder="1" applyAlignment="1" applyProtection="1">
      <alignment horizontal="left"/>
      <protection locked="0"/>
    </xf>
    <xf numFmtId="0" fontId="4" fillId="0" borderId="5" xfId="0" applyFont="1" applyBorder="1"/>
    <xf numFmtId="49" fontId="7" fillId="0" borderId="6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4" fillId="0" borderId="2" xfId="0" applyFont="1" applyBorder="1"/>
    <xf numFmtId="49" fontId="3" fillId="0" borderId="6" xfId="0" applyNumberFormat="1" applyFont="1" applyBorder="1" applyAlignment="1" applyProtection="1">
      <alignment horizontal="left"/>
      <protection locked="0"/>
    </xf>
    <xf numFmtId="166" fontId="3" fillId="0" borderId="0" xfId="0" applyNumberFormat="1" applyFont="1" applyAlignment="1">
      <alignment horizontal="center"/>
    </xf>
    <xf numFmtId="49" fontId="3" fillId="0" borderId="7" xfId="0" applyNumberFormat="1" applyFont="1" applyBorder="1" applyAlignment="1" applyProtection="1">
      <alignment horizontal="left"/>
      <protection locked="0"/>
    </xf>
    <xf numFmtId="10" fontId="3" fillId="0" borderId="8" xfId="0" applyNumberFormat="1" applyFont="1" applyBorder="1" applyAlignment="1">
      <alignment horizontal="center"/>
    </xf>
    <xf numFmtId="0" fontId="3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0" xfId="0" applyFont="1" applyAlignment="1">
      <alignment wrapText="1"/>
    </xf>
    <xf numFmtId="166" fontId="10" fillId="0" borderId="2" xfId="0" applyNumberFormat="1" applyFont="1" applyBorder="1"/>
    <xf numFmtId="166" fontId="8" fillId="0" borderId="6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6" fontId="0" fillId="0" borderId="2" xfId="0" applyNumberFormat="1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8" xfId="0" applyFont="1" applyBorder="1" applyAlignment="1">
      <alignment wrapText="1"/>
    </xf>
    <xf numFmtId="0" fontId="0" fillId="0" borderId="8" xfId="0" applyBorder="1"/>
    <xf numFmtId="166" fontId="10" fillId="0" borderId="9" xfId="0" applyNumberFormat="1" applyFont="1" applyBorder="1"/>
    <xf numFmtId="166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9" fillId="0" borderId="0" xfId="0" applyFont="1" applyBorder="1" applyAlignment="1"/>
    <xf numFmtId="0" fontId="0" fillId="0" borderId="3" xfId="0" applyFont="1" applyBorder="1"/>
    <xf numFmtId="0" fontId="0" fillId="0" borderId="5" xfId="0" applyBorder="1"/>
    <xf numFmtId="49" fontId="2" fillId="0" borderId="10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left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4" xfId="0" applyFont="1" applyBorder="1"/>
    <xf numFmtId="0" fontId="9" fillId="0" borderId="5" xfId="0" applyFont="1" applyBorder="1" applyAlignment="1">
      <alignment wrapText="1"/>
    </xf>
    <xf numFmtId="164" fontId="0" fillId="0" borderId="2" xfId="0" applyNumberFormat="1" applyBorder="1" applyAlignment="1" applyProtection="1">
      <alignment horizontal="center"/>
    </xf>
    <xf numFmtId="1" fontId="0" fillId="0" borderId="6" xfId="0" applyNumberFormat="1" applyBorder="1" applyProtection="1"/>
    <xf numFmtId="164" fontId="0" fillId="0" borderId="0" xfId="0" applyNumberFormat="1" applyFont="1" applyAlignment="1" applyProtection="1">
      <alignment horizontal="center"/>
    </xf>
    <xf numFmtId="0" fontId="0" fillId="0" borderId="6" xfId="0" applyFont="1" applyBorder="1"/>
    <xf numFmtId="165" fontId="0" fillId="0" borderId="0" xfId="0" applyNumberFormat="1" applyFont="1" applyAlignment="1" applyProtection="1">
      <alignment horizontal="center"/>
    </xf>
    <xf numFmtId="0" fontId="0" fillId="0" borderId="0" xfId="0" applyFont="1"/>
    <xf numFmtId="164" fontId="0" fillId="0" borderId="2" xfId="0" applyNumberFormat="1" applyFont="1" applyBorder="1" applyAlignment="1" applyProtection="1">
      <alignment horizontal="center"/>
    </xf>
    <xf numFmtId="0" fontId="0" fillId="0" borderId="0" xfId="0" applyAlignment="1">
      <alignment horizontal="left"/>
    </xf>
    <xf numFmtId="165" fontId="0" fillId="0" borderId="2" xfId="0" applyNumberFormat="1" applyBorder="1" applyAlignment="1">
      <alignment horizontal="left"/>
    </xf>
    <xf numFmtId="0" fontId="0" fillId="0" borderId="7" xfId="0" applyBorder="1"/>
    <xf numFmtId="164" fontId="0" fillId="0" borderId="9" xfId="0" applyNumberFormat="1" applyBorder="1" applyAlignment="1" applyProtection="1">
      <alignment horizontal="center"/>
    </xf>
    <xf numFmtId="0" fontId="8" fillId="0" borderId="10" xfId="0" applyFont="1" applyBorder="1"/>
    <xf numFmtId="0" fontId="8" fillId="0" borderId="12" xfId="0" applyFont="1" applyBorder="1"/>
    <xf numFmtId="0" fontId="8" fillId="0" borderId="6" xfId="0" applyFont="1" applyBorder="1"/>
    <xf numFmtId="0" fontId="8" fillId="0" borderId="2" xfId="0" applyFont="1" applyBorder="1"/>
    <xf numFmtId="164" fontId="8" fillId="0" borderId="6" xfId="0" applyNumberFormat="1" applyFont="1" applyBorder="1"/>
    <xf numFmtId="164" fontId="8" fillId="0" borderId="2" xfId="0" applyNumberFormat="1" applyFont="1" applyBorder="1"/>
    <xf numFmtId="164" fontId="8" fillId="0" borderId="7" xfId="0" applyNumberFormat="1" applyFont="1" applyBorder="1"/>
    <xf numFmtId="164" fontId="8" fillId="0" borderId="9" xfId="0" applyNumberFormat="1" applyFon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165" fontId="0" fillId="0" borderId="9" xfId="0" applyNumberFormat="1" applyBorder="1" applyAlignment="1">
      <alignment horizontal="left"/>
    </xf>
    <xf numFmtId="49" fontId="0" fillId="0" borderId="3" xfId="0" applyNumberFormat="1" applyFont="1" applyBorder="1" applyAlignment="1" applyProtection="1">
      <alignment horizontal="left"/>
      <protection locked="0"/>
    </xf>
    <xf numFmtId="165" fontId="2" fillId="0" borderId="5" xfId="0" applyNumberFormat="1" applyFont="1" applyBorder="1" applyProtection="1">
      <protection locked="0"/>
    </xf>
    <xf numFmtId="165" fontId="2" fillId="0" borderId="15" xfId="0" applyNumberFormat="1" applyFont="1" applyBorder="1" applyProtection="1">
      <protection locked="0"/>
    </xf>
    <xf numFmtId="49" fontId="0" fillId="0" borderId="6" xfId="0" applyNumberFormat="1" applyFont="1" applyBorder="1" applyAlignment="1" applyProtection="1">
      <alignment horizontal="left"/>
      <protection locked="0"/>
    </xf>
    <xf numFmtId="164" fontId="2" fillId="0" borderId="2" xfId="0" applyNumberFormat="1" applyFont="1" applyBorder="1" applyProtection="1">
      <protection locked="0"/>
    </xf>
    <xf numFmtId="164" fontId="2" fillId="0" borderId="13" xfId="0" applyNumberFormat="1" applyFont="1" applyBorder="1" applyProtection="1">
      <protection locked="0"/>
    </xf>
    <xf numFmtId="10" fontId="2" fillId="0" borderId="2" xfId="0" applyNumberFormat="1" applyFont="1" applyBorder="1" applyProtection="1">
      <protection locked="0"/>
    </xf>
    <xf numFmtId="10" fontId="2" fillId="0" borderId="14" xfId="0" applyNumberFormat="1" applyFont="1" applyBorder="1" applyProtection="1">
      <protection locked="0"/>
    </xf>
    <xf numFmtId="10" fontId="2" fillId="0" borderId="9" xfId="0" applyNumberFormat="1" applyFont="1" applyBorder="1" applyProtection="1">
      <protection locked="0"/>
    </xf>
    <xf numFmtId="49" fontId="2" fillId="0" borderId="7" xfId="0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0" fillId="0" borderId="0" xfId="0" applyFont="1" applyAlignment="1">
      <alignment horizontal="left"/>
    </xf>
    <xf numFmtId="164" fontId="11" fillId="2" borderId="4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alignment horizontal="center"/>
    </xf>
    <xf numFmtId="164" fontId="11" fillId="2" borderId="0" xfId="0" applyNumberFormat="1" applyFont="1" applyFill="1" applyAlignment="1" applyProtection="1">
      <alignment horizontal="center"/>
      <protection locked="0"/>
    </xf>
    <xf numFmtId="2" fontId="11" fillId="2" borderId="0" xfId="0" applyNumberFormat="1" applyFont="1" applyFill="1" applyAlignment="1" applyProtection="1">
      <alignment horizontal="center"/>
    </xf>
    <xf numFmtId="165" fontId="11" fillId="2" borderId="0" xfId="0" applyNumberFormat="1" applyFont="1" applyFill="1" applyAlignment="1" applyProtection="1">
      <alignment horizontal="center"/>
    </xf>
    <xf numFmtId="164" fontId="11" fillId="2" borderId="8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4C19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9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Analytical Curve</a:t>
            </a:r>
          </a:p>
        </c:rich>
      </c:tx>
      <c:layout>
        <c:manualLayout>
          <c:xMode val="edge"/>
          <c:yMode val="edge"/>
          <c:x val="0.35117045151964699"/>
          <c:y val="1.8349274761707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207479499845"/>
          <c:y val="9.0772537643320911E-2"/>
          <c:w val="0.84759774593393211"/>
          <c:h val="0.799547119767923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Sheet1!$B$99</c:f>
              <c:strCache>
                <c:ptCount val="1"/>
                <c:pt idx="0">
                  <c:v>Analytical curve (blue line)</c:v>
                </c:pt>
              </c:strCache>
            </c:strRef>
          </c:tx>
          <c:spPr>
            <a:ln w="3175">
              <a:solidFill>
                <a:srgbClr val="004586"/>
              </a:solidFill>
              <a:prstDash val="solid"/>
            </a:ln>
          </c:spPr>
          <c:marker>
            <c:symbol val="none"/>
          </c:marker>
          <c:trendline>
            <c:spPr>
              <a:ln w="1905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Sheet1!$B$100:$B$110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Sheet1!$C$100:$C$110</c:f>
              <c:numCache>
                <c:formatCode>0.0000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Sheet1!$B$112</c:f>
              <c:strCache>
                <c:ptCount val="1"/>
                <c:pt idx="0">
                  <c:v>Calculated</c:v>
                </c:pt>
              </c:strCache>
            </c:strRef>
          </c:tx>
          <c:spPr>
            <a:ln w="3175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xVal>
            <c:numRef>
              <c:f>Sheet1!$B$113</c:f>
              <c:numCache>
                <c:formatCode>0.0000</c:formatCode>
                <c:ptCount val="1"/>
                <c:pt idx="0">
                  <c:v>5</c:v>
                </c:pt>
              </c:numCache>
            </c:numRef>
          </c:xVal>
          <c:yVal>
            <c:numRef>
              <c:f>Sheet1!$C$113</c:f>
              <c:numCache>
                <c:formatCode>0.0000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Sheet1!$B$116</c:f>
              <c:strCache>
                <c:ptCount val="1"/>
                <c:pt idx="0">
                  <c:v>Actual</c:v>
                </c:pt>
              </c:strCache>
            </c:strRef>
          </c:tx>
          <c:spPr>
            <a:ln w="3175">
              <a:solidFill>
                <a:srgbClr val="FFD32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D32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xVal>
            <c:numRef>
              <c:f>Sheet1!$B$117</c:f>
              <c:numCache>
                <c:formatCode>0.0000</c:formatCode>
                <c:ptCount val="1"/>
                <c:pt idx="0">
                  <c:v>5</c:v>
                </c:pt>
              </c:numCache>
            </c:numRef>
          </c:xVal>
          <c:yVal>
            <c:numRef>
              <c:f>Sheet1!$C$117</c:f>
              <c:numCache>
                <c:formatCode>0.0000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Sheet1!$B$114</c:f>
              <c:strCache>
                <c:ptCount val="1"/>
                <c:pt idx="0">
                  <c:v>After addition</c:v>
                </c:pt>
              </c:strCache>
            </c:strRef>
          </c:tx>
          <c:spPr>
            <a:ln w="3175">
              <a:solidFill>
                <a:srgbClr val="579D1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xVal>
            <c:numRef>
              <c:f>Sheet1!$B$115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Sheet1!$C$115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39270784"/>
        <c:axId val="-739270240"/>
      </c:scatterChart>
      <c:valAx>
        <c:axId val="-739270784"/>
        <c:scaling>
          <c:orientation val="minMax"/>
          <c:max val="12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6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0071099808176147"/>
              <c:y val="0.93078579914352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739270240"/>
        <c:crossesAt val="0"/>
        <c:crossBetween val="midCat"/>
        <c:majorUnit val="1"/>
        <c:minorUnit val="1"/>
      </c:valAx>
      <c:valAx>
        <c:axId val="-739270240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6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Signal</a:t>
                </a:r>
              </a:p>
            </c:rich>
          </c:tx>
          <c:layout>
            <c:manualLayout>
              <c:xMode val="edge"/>
              <c:yMode val="edge"/>
              <c:x val="2.2782804323372621E-2"/>
              <c:y val="0.450309048211078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739270784"/>
        <c:crossesAt val="0"/>
        <c:crossBetween val="midCat"/>
        <c:majorUnit val="5"/>
        <c:minorUnit val="2.5"/>
      </c:valAx>
      <c:spPr>
        <a:noFill/>
        <a:ln w="3175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381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48</xdr:row>
      <xdr:rowOff>104775</xdr:rowOff>
    </xdr:from>
    <xdr:to>
      <xdr:col>13</xdr:col>
      <xdr:colOff>200024</xdr:colOff>
      <xdr:row>75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oh@umd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abSelected="1" topLeftCell="A48" workbookViewId="0">
      <selection activeCell="D57" sqref="D57"/>
    </sheetView>
  </sheetViews>
  <sheetFormatPr defaultColWidth="9.5703125" defaultRowHeight="12.75" x14ac:dyDescent="0.2"/>
  <cols>
    <col min="1" max="1" width="1.42578125" customWidth="1"/>
    <col min="2" max="2" width="10.28515625" customWidth="1"/>
    <col min="3" max="3" width="9.42578125" customWidth="1"/>
    <col min="4" max="4" width="41.5703125" customWidth="1"/>
    <col min="5" max="5" width="2.140625" customWidth="1"/>
    <col min="6" max="6" width="6.85546875" customWidth="1"/>
    <col min="7" max="7" width="1.42578125" customWidth="1"/>
    <col min="8" max="8" width="11.5703125" customWidth="1"/>
    <col min="9" max="9" width="7.5703125" customWidth="1"/>
    <col min="15" max="15" width="12.140625" customWidth="1"/>
    <col min="16" max="16" width="11.28515625" customWidth="1"/>
    <col min="17" max="17" width="13.42578125" customWidth="1"/>
    <col min="18" max="18" width="8" customWidth="1"/>
    <col min="19" max="19" width="22.42578125" customWidth="1"/>
    <col min="20" max="20" width="34.140625" customWidth="1"/>
  </cols>
  <sheetData>
    <row r="1" ht="2.85" hidden="1" customHeight="1" x14ac:dyDescent="0.2"/>
    <row r="2" ht="2.85" hidden="1" customHeight="1" x14ac:dyDescent="0.2"/>
    <row r="3" ht="2.85" hidden="1" customHeight="1" x14ac:dyDescent="0.2"/>
    <row r="4" ht="2.85" hidden="1" customHeight="1" x14ac:dyDescent="0.2"/>
    <row r="5" ht="2.85" hidden="1" customHeight="1" x14ac:dyDescent="0.2"/>
    <row r="6" ht="2.85" hidden="1" customHeight="1" x14ac:dyDescent="0.2"/>
    <row r="7" ht="2.85" hidden="1" customHeight="1" x14ac:dyDescent="0.2"/>
    <row r="8" ht="2.85" hidden="1" customHeight="1" x14ac:dyDescent="0.2"/>
    <row r="9" ht="2.85" hidden="1" customHeight="1" x14ac:dyDescent="0.2"/>
    <row r="10" ht="2.85" hidden="1" customHeight="1" x14ac:dyDescent="0.2"/>
    <row r="11" ht="2.85" hidden="1" customHeight="1" x14ac:dyDescent="0.2"/>
    <row r="12" ht="2.85" hidden="1" customHeight="1" x14ac:dyDescent="0.2"/>
    <row r="13" ht="2.85" hidden="1" customHeight="1" x14ac:dyDescent="0.2"/>
    <row r="14" ht="2.85" hidden="1" customHeight="1" x14ac:dyDescent="0.2"/>
    <row r="15" ht="2.85" hidden="1" customHeight="1" x14ac:dyDescent="0.2"/>
    <row r="16" ht="2.85" hidden="1" customHeight="1" x14ac:dyDescent="0.2"/>
    <row r="17" ht="2.85" hidden="1" customHeight="1" x14ac:dyDescent="0.2"/>
    <row r="18" ht="2.85" hidden="1" customHeight="1" x14ac:dyDescent="0.2"/>
    <row r="19" ht="2.85" hidden="1" customHeight="1" x14ac:dyDescent="0.2"/>
    <row r="20" ht="2.85" hidden="1" customHeight="1" x14ac:dyDescent="0.2"/>
    <row r="21" ht="2.85" hidden="1" customHeight="1" x14ac:dyDescent="0.2"/>
    <row r="22" ht="2.85" hidden="1" customHeight="1" x14ac:dyDescent="0.2"/>
    <row r="23" ht="2.85" hidden="1" customHeight="1" x14ac:dyDescent="0.2"/>
    <row r="24" ht="2.85" hidden="1" customHeight="1" x14ac:dyDescent="0.2"/>
    <row r="25" ht="2.85" hidden="1" customHeight="1" x14ac:dyDescent="0.2"/>
    <row r="26" ht="2.85" hidden="1" customHeight="1" x14ac:dyDescent="0.2"/>
    <row r="27" ht="2.85" hidden="1" customHeight="1" x14ac:dyDescent="0.2"/>
    <row r="28" ht="2.85" hidden="1" customHeight="1" x14ac:dyDescent="0.2"/>
    <row r="29" ht="2.85" hidden="1" customHeight="1" x14ac:dyDescent="0.2"/>
    <row r="30" ht="2.85" hidden="1" customHeight="1" x14ac:dyDescent="0.2"/>
    <row r="31" ht="2.85" hidden="1" customHeight="1" x14ac:dyDescent="0.2"/>
    <row r="32" ht="2.85" hidden="1" customHeight="1" x14ac:dyDescent="0.2"/>
    <row r="33" spans="2:11" ht="2.85" hidden="1" customHeight="1" x14ac:dyDescent="0.2"/>
    <row r="34" spans="2:11" ht="2.85" hidden="1" customHeight="1" x14ac:dyDescent="0.2"/>
    <row r="35" spans="2:11" ht="2.85" hidden="1" customHeight="1" x14ac:dyDescent="0.2"/>
    <row r="36" spans="2:11" ht="2.85" hidden="1" customHeight="1" x14ac:dyDescent="0.2"/>
    <row r="37" spans="2:11" ht="2.85" hidden="1" customHeight="1" x14ac:dyDescent="0.2"/>
    <row r="38" spans="2:11" ht="2.85" hidden="1" customHeight="1" x14ac:dyDescent="0.2"/>
    <row r="39" spans="2:11" ht="2.85" hidden="1" customHeight="1" x14ac:dyDescent="0.2"/>
    <row r="40" spans="2:11" ht="2.85" hidden="1" customHeight="1" x14ac:dyDescent="0.2"/>
    <row r="41" spans="2:11" ht="2.85" hidden="1" customHeight="1" x14ac:dyDescent="0.2"/>
    <row r="42" spans="2:11" ht="2.85" hidden="1" customHeight="1" x14ac:dyDescent="0.2"/>
    <row r="43" spans="2:11" ht="2.85" hidden="1" customHeight="1" x14ac:dyDescent="0.2"/>
    <row r="44" spans="2:11" ht="2.85" hidden="1" customHeight="1" x14ac:dyDescent="0.2"/>
    <row r="45" spans="2:11" ht="2.85" hidden="1" customHeight="1" x14ac:dyDescent="0.2"/>
    <row r="46" spans="2:11" ht="2.85" hidden="1" customHeight="1" x14ac:dyDescent="0.2"/>
    <row r="47" spans="2:11" ht="2.85" hidden="1" customHeight="1" x14ac:dyDescent="0.2"/>
    <row r="48" spans="2:11" s="1" customFormat="1" ht="24.6" customHeight="1" x14ac:dyDescent="0.2">
      <c r="B48" s="2" t="s">
        <v>0</v>
      </c>
      <c r="I48"/>
      <c r="J48" t="s">
        <v>1</v>
      </c>
      <c r="K48" s="3" t="s">
        <v>1</v>
      </c>
    </row>
    <row r="49" spans="2:15" ht="14.1" customHeight="1" x14ac:dyDescent="0.2">
      <c r="B49" s="4" t="s">
        <v>2</v>
      </c>
      <c r="C49" s="4" t="s">
        <v>3</v>
      </c>
      <c r="D49" s="4" t="s">
        <v>4</v>
      </c>
      <c r="H49" s="5"/>
    </row>
    <row r="50" spans="2:15" ht="14.1" customHeight="1" x14ac:dyDescent="0.25">
      <c r="B50" s="6" t="s">
        <v>5</v>
      </c>
      <c r="C50" s="117">
        <v>2</v>
      </c>
      <c r="D50" s="7" t="s">
        <v>6</v>
      </c>
      <c r="F50" s="8"/>
    </row>
    <row r="51" spans="2:15" ht="14.1" customHeight="1" x14ac:dyDescent="0.25">
      <c r="B51" s="9" t="s">
        <v>7</v>
      </c>
      <c r="C51" s="118">
        <v>0</v>
      </c>
      <c r="D51" s="10" t="s">
        <v>8</v>
      </c>
      <c r="F51" s="8"/>
      <c r="H51" s="11"/>
      <c r="O51" t="s">
        <v>84</v>
      </c>
    </row>
    <row r="52" spans="2:15" ht="14.1" customHeight="1" x14ac:dyDescent="0.25">
      <c r="B52" s="9" t="s">
        <v>10</v>
      </c>
      <c r="C52" s="118">
        <f>A78/1000</f>
        <v>0</v>
      </c>
      <c r="D52" s="10" t="s">
        <v>9</v>
      </c>
      <c r="F52" s="8"/>
    </row>
    <row r="53" spans="2:15" ht="14.1" customHeight="1" x14ac:dyDescent="0.25">
      <c r="B53" s="9" t="s">
        <v>11</v>
      </c>
      <c r="C53" s="119">
        <v>0</v>
      </c>
      <c r="D53" s="10" t="s">
        <v>12</v>
      </c>
      <c r="F53" s="8"/>
      <c r="H53" s="11"/>
    </row>
    <row r="54" spans="2:15" ht="14.1" customHeight="1" x14ac:dyDescent="0.25">
      <c r="B54" s="9" t="s">
        <v>13</v>
      </c>
      <c r="C54" s="119">
        <v>0</v>
      </c>
      <c r="D54" s="10" t="s">
        <v>14</v>
      </c>
      <c r="F54" s="8"/>
    </row>
    <row r="55" spans="2:15" ht="14.1" customHeight="1" x14ac:dyDescent="0.25">
      <c r="B55" s="9" t="s">
        <v>15</v>
      </c>
      <c r="C55" s="118">
        <v>5</v>
      </c>
      <c r="D55" s="10" t="s">
        <v>16</v>
      </c>
      <c r="F55" s="8"/>
      <c r="H55" s="12"/>
    </row>
    <row r="56" spans="2:15" ht="14.1" customHeight="1" x14ac:dyDescent="0.25">
      <c r="B56" s="9" t="s">
        <v>18</v>
      </c>
      <c r="C56" s="120">
        <v>20</v>
      </c>
      <c r="D56" s="10" t="s">
        <v>19</v>
      </c>
      <c r="F56" s="8"/>
    </row>
    <row r="57" spans="2:15" ht="14.1" customHeight="1" x14ac:dyDescent="0.25">
      <c r="B57" s="13" t="s">
        <v>20</v>
      </c>
      <c r="C57" s="118">
        <f>A76/10</f>
        <v>5</v>
      </c>
      <c r="D57" s="10" t="s">
        <v>17</v>
      </c>
      <c r="F57" s="8"/>
    </row>
    <row r="58" spans="2:15" ht="14.1" customHeight="1" x14ac:dyDescent="0.25">
      <c r="B58" s="13" t="s">
        <v>21</v>
      </c>
      <c r="C58" s="121">
        <v>10</v>
      </c>
      <c r="D58" s="10" t="s">
        <v>22</v>
      </c>
    </row>
    <row r="59" spans="2:15" ht="14.1" customHeight="1" x14ac:dyDescent="0.25">
      <c r="B59" s="14" t="s">
        <v>23</v>
      </c>
      <c r="C59" s="122">
        <v>0</v>
      </c>
      <c r="D59" s="15" t="s">
        <v>24</v>
      </c>
    </row>
    <row r="60" spans="2:15" ht="7.5" customHeight="1" x14ac:dyDescent="0.2">
      <c r="C60" s="16"/>
    </row>
    <row r="61" spans="2:15" ht="14.1" customHeight="1" x14ac:dyDescent="0.25">
      <c r="B61" s="17" t="s">
        <v>25</v>
      </c>
      <c r="C61" s="18"/>
      <c r="D61" s="19"/>
      <c r="E61" s="20"/>
      <c r="F61" s="20"/>
    </row>
    <row r="62" spans="2:15" ht="14.1" customHeight="1" x14ac:dyDescent="0.25">
      <c r="B62" s="21" t="s">
        <v>26</v>
      </c>
      <c r="C62" s="22">
        <f ca="1">(blank+Cx*m+m*n*Cx^2)*(1+0.01*2.5*Es*(RAND()-RAND()))</f>
        <v>10</v>
      </c>
      <c r="D62" s="23" t="s">
        <v>27</v>
      </c>
      <c r="E62" s="24"/>
      <c r="F62" s="20"/>
    </row>
    <row r="63" spans="2:15" ht="14.1" customHeight="1" x14ac:dyDescent="0.25">
      <c r="B63" s="25" t="s">
        <v>28</v>
      </c>
      <c r="C63" s="26">
        <f ca="1">(blank+_C*m+m*n*_C^2)*(1+0.01*2.5*Es*(RAND()-RAND()))</f>
        <v>20</v>
      </c>
      <c r="D63" s="27" t="s">
        <v>29</v>
      </c>
      <c r="E63" s="24"/>
      <c r="F63" s="20"/>
    </row>
    <row r="64" spans="2:15" ht="14.1" customHeight="1" x14ac:dyDescent="0.25">
      <c r="B64" s="25" t="s">
        <v>30</v>
      </c>
      <c r="C64" s="26">
        <f ca="1">(Cx*Vx+Cs*Vs)/(Vx+Vs)</f>
        <v>10</v>
      </c>
      <c r="D64" s="27" t="s">
        <v>31</v>
      </c>
      <c r="E64" s="24"/>
      <c r="F64" s="20"/>
    </row>
    <row r="65" spans="1:10" ht="14.1" customHeight="1" x14ac:dyDescent="0.25">
      <c r="B65" s="25" t="s">
        <v>32</v>
      </c>
      <c r="C65" s="28">
        <f>mo+z/10</f>
        <v>2</v>
      </c>
      <c r="D65" s="27" t="s">
        <v>33</v>
      </c>
      <c r="E65" s="24"/>
      <c r="F65" s="20"/>
    </row>
    <row r="66" spans="1:10" ht="14.1" customHeight="1" x14ac:dyDescent="0.25">
      <c r="B66" s="25" t="s">
        <v>34</v>
      </c>
      <c r="C66" s="26">
        <f ca="1">58:58+0.01*2.5*58:58*Ev*(RAND()-RAND())</f>
        <v>10</v>
      </c>
      <c r="D66" s="27" t="s">
        <v>35</v>
      </c>
      <c r="E66" s="24"/>
      <c r="F66" s="20"/>
    </row>
    <row r="67" spans="1:10" ht="14.1" customHeight="1" x14ac:dyDescent="0.25">
      <c r="B67" s="25" t="s">
        <v>36</v>
      </c>
      <c r="C67" s="28">
        <f ca="1">Vss+0.01*2.5*Vss*Ev*(RAND()-RAND())</f>
        <v>5</v>
      </c>
      <c r="D67" s="27" t="s">
        <v>37</v>
      </c>
      <c r="E67" s="24"/>
      <c r="F67" s="20"/>
    </row>
    <row r="68" spans="1:10" ht="14.1" customHeight="1" x14ac:dyDescent="0.25">
      <c r="B68" s="25" t="s">
        <v>38</v>
      </c>
      <c r="C68" s="28">
        <f ca="1">(Sx*Vss*Cs)/(Ss*(Vxx+Vss)-Sx*Vxx)</f>
        <v>5</v>
      </c>
      <c r="D68" s="27" t="s">
        <v>39</v>
      </c>
      <c r="E68" s="24"/>
      <c r="F68" s="20"/>
    </row>
    <row r="69" spans="1:10" ht="14.1" customHeight="1" x14ac:dyDescent="0.25">
      <c r="B69" s="25" t="s">
        <v>40</v>
      </c>
      <c r="C69" s="29">
        <f ca="1">(result-Cx)/Cx</f>
        <v>0</v>
      </c>
      <c r="D69" s="30" t="s">
        <v>41</v>
      </c>
    </row>
    <row r="70" spans="1:10" ht="14.1" customHeight="1" x14ac:dyDescent="0.25">
      <c r="B70" s="31" t="s">
        <v>42</v>
      </c>
      <c r="C70" s="32">
        <f ca="1">F87</f>
        <v>0</v>
      </c>
      <c r="D70" s="33" t="s">
        <v>43</v>
      </c>
    </row>
    <row r="71" spans="1:10" ht="20.100000000000001" customHeight="1" x14ac:dyDescent="0.25">
      <c r="B71" s="34" t="s">
        <v>44</v>
      </c>
      <c r="C71" s="20"/>
      <c r="D71" s="20"/>
    </row>
    <row r="72" spans="1:10" ht="14.1" customHeight="1" x14ac:dyDescent="0.25">
      <c r="A72" s="35">
        <v>100</v>
      </c>
      <c r="B72" s="36" t="s">
        <v>45</v>
      </c>
      <c r="C72" s="22">
        <f ca="1">I120</f>
        <v>5</v>
      </c>
      <c r="D72" s="37" t="s">
        <v>85</v>
      </c>
    </row>
    <row r="73" spans="1:10" ht="14.1" customHeight="1" x14ac:dyDescent="0.25">
      <c r="A73" s="35"/>
      <c r="B73" s="38" t="s">
        <v>46</v>
      </c>
      <c r="C73" s="39">
        <f ca="1">I121</f>
        <v>0</v>
      </c>
      <c r="D73" s="40" t="s">
        <v>47</v>
      </c>
    </row>
    <row r="74" spans="1:10" ht="14.1" customHeight="1" x14ac:dyDescent="0.25">
      <c r="A74" s="35">
        <v>1000</v>
      </c>
      <c r="B74" s="41" t="s">
        <v>48</v>
      </c>
      <c r="C74" s="42">
        <f ca="1">I122</f>
        <v>0</v>
      </c>
      <c r="D74" s="40" t="s">
        <v>49</v>
      </c>
    </row>
    <row r="75" spans="1:10" ht="14.1" customHeight="1" x14ac:dyDescent="0.25">
      <c r="A75" s="35"/>
      <c r="B75" s="43" t="s">
        <v>50</v>
      </c>
      <c r="C75" s="44">
        <f ca="1">I123</f>
        <v>0</v>
      </c>
      <c r="D75" s="33" t="s">
        <v>51</v>
      </c>
    </row>
    <row r="76" spans="1:10" x14ac:dyDescent="0.2">
      <c r="A76" s="35">
        <v>50</v>
      </c>
    </row>
    <row r="77" spans="1:10" x14ac:dyDescent="0.2">
      <c r="A77" s="35"/>
    </row>
    <row r="78" spans="1:10" x14ac:dyDescent="0.2">
      <c r="A78" s="35">
        <v>0</v>
      </c>
      <c r="D78" s="16"/>
      <c r="J78" s="16" t="s">
        <v>52</v>
      </c>
    </row>
    <row r="79" spans="1:10" x14ac:dyDescent="0.2">
      <c r="D79" s="16"/>
      <c r="J79" s="16" t="s">
        <v>1</v>
      </c>
    </row>
    <row r="80" spans="1:10" ht="15" x14ac:dyDescent="0.25">
      <c r="B80" s="45" t="s">
        <v>53</v>
      </c>
      <c r="F80" t="s">
        <v>54</v>
      </c>
      <c r="H80" s="46" t="s">
        <v>55</v>
      </c>
      <c r="I80" s="47"/>
      <c r="J80" s="48"/>
    </row>
    <row r="81" spans="2:11" x14ac:dyDescent="0.2">
      <c r="B81" s="49" t="s">
        <v>3</v>
      </c>
      <c r="C81" s="50" t="s">
        <v>46</v>
      </c>
      <c r="D81" s="51" t="s">
        <v>56</v>
      </c>
      <c r="E81" s="51"/>
      <c r="F81" s="52" t="s">
        <v>48</v>
      </c>
      <c r="H81" s="53" t="s">
        <v>57</v>
      </c>
      <c r="I81" s="54" t="s">
        <v>58</v>
      </c>
      <c r="J81" s="55" t="s">
        <v>59</v>
      </c>
    </row>
    <row r="82" spans="2:11" ht="15" x14ac:dyDescent="0.25">
      <c r="B82" s="56">
        <f ca="1">(Sx*Vss*Cs)</f>
        <v>1000</v>
      </c>
      <c r="C82" s="57">
        <f ca="1">B82*F82</f>
        <v>0</v>
      </c>
      <c r="D82" s="58" t="s">
        <v>60</v>
      </c>
      <c r="F82" s="59">
        <f>SQRT((Es/100)^2+(Ev/100)^2+(Ev/100)^2)</f>
        <v>0</v>
      </c>
      <c r="H82" s="60">
        <f ca="1">O122</f>
        <v>0</v>
      </c>
      <c r="I82" s="54" t="e">
        <f t="shared" ref="I82:I87" ca="1" si="0">F82/H82</f>
        <v>#DIV/0!</v>
      </c>
      <c r="J82" s="55" t="s">
        <v>61</v>
      </c>
    </row>
    <row r="83" spans="2:11" ht="15" x14ac:dyDescent="0.25">
      <c r="B83" s="56">
        <f>(Vxx+Vss)</f>
        <v>15</v>
      </c>
      <c r="C83" s="61">
        <f>SQRT((Vxx*Ev/100)^2+(Vss*Ev/100)^2)</f>
        <v>0</v>
      </c>
      <c r="D83" s="58" t="s">
        <v>62</v>
      </c>
      <c r="F83" s="62">
        <f>C83/B83</f>
        <v>0</v>
      </c>
      <c r="H83" s="60">
        <f ca="1">P122</f>
        <v>0</v>
      </c>
      <c r="I83" s="54" t="e">
        <f t="shared" ca="1" si="0"/>
        <v>#DIV/0!</v>
      </c>
      <c r="J83" s="55" t="s">
        <v>63</v>
      </c>
    </row>
    <row r="84" spans="2:11" ht="15" x14ac:dyDescent="0.25">
      <c r="B84" s="56">
        <f ca="1">Ss*(Vxx+Vss)</f>
        <v>300</v>
      </c>
      <c r="C84" s="57">
        <f ca="1">B84*F84</f>
        <v>0</v>
      </c>
      <c r="D84" s="58" t="s">
        <v>64</v>
      </c>
      <c r="F84" s="59">
        <f>SQRT((Es/100)^2+(F83)^2)</f>
        <v>0</v>
      </c>
      <c r="H84" s="60">
        <f ca="1">Q122</f>
        <v>0</v>
      </c>
      <c r="I84" s="54" t="e">
        <f t="shared" ca="1" si="0"/>
        <v>#DIV/0!</v>
      </c>
      <c r="J84" s="55" t="s">
        <v>63</v>
      </c>
    </row>
    <row r="85" spans="2:11" x14ac:dyDescent="0.2">
      <c r="B85" s="56">
        <f ca="1">Sx*Vxx</f>
        <v>100</v>
      </c>
      <c r="C85" s="57">
        <f ca="1">B85*F85</f>
        <v>0</v>
      </c>
      <c r="D85" t="s">
        <v>65</v>
      </c>
      <c r="F85" s="59">
        <f>SQRT((Es/100)^2+(Ev/100)^2)</f>
        <v>0</v>
      </c>
      <c r="H85" s="60">
        <f ca="1">R122</f>
        <v>0</v>
      </c>
      <c r="I85" s="54" t="e">
        <f t="shared" ca="1" si="0"/>
        <v>#DIV/0!</v>
      </c>
      <c r="J85" s="55" t="s">
        <v>63</v>
      </c>
    </row>
    <row r="86" spans="2:11" ht="15" x14ac:dyDescent="0.25">
      <c r="B86" s="56">
        <f ca="1">(Ss*(Vxx+Vss)-Sx*Vxx)</f>
        <v>200</v>
      </c>
      <c r="C86" s="61">
        <f ca="1">SQRT(C84^2+C85^2)</f>
        <v>0</v>
      </c>
      <c r="D86" s="58" t="s">
        <v>66</v>
      </c>
      <c r="F86" s="62">
        <f ca="1">C86/B86</f>
        <v>0</v>
      </c>
      <c r="H86" s="60">
        <f ca="1">S122</f>
        <v>0</v>
      </c>
      <c r="I86" s="54" t="e">
        <f t="shared" ca="1" si="0"/>
        <v>#DIV/0!</v>
      </c>
      <c r="J86" s="55" t="s">
        <v>61</v>
      </c>
    </row>
    <row r="87" spans="2:11" ht="15" x14ac:dyDescent="0.25">
      <c r="B87" s="63">
        <f ca="1">(Sx*Vss*Cs)/(Ss*(Vxx+Vss)-Sx*Vxx)</f>
        <v>5</v>
      </c>
      <c r="C87" s="64">
        <f ca="1">F87*B87</f>
        <v>0</v>
      </c>
      <c r="D87" s="65" t="s">
        <v>67</v>
      </c>
      <c r="E87" s="66"/>
      <c r="F87" s="67">
        <f ca="1">SQRT(F82^2+F86^2)</f>
        <v>0</v>
      </c>
      <c r="H87" s="68">
        <f ca="1">T122</f>
        <v>0</v>
      </c>
      <c r="I87" s="69" t="e">
        <f t="shared" ca="1" si="0"/>
        <v>#DIV/0!</v>
      </c>
      <c r="J87" s="70" t="s">
        <v>61</v>
      </c>
      <c r="K87" t="s">
        <v>1</v>
      </c>
    </row>
    <row r="88" spans="2:11" x14ac:dyDescent="0.2">
      <c r="J88" s="16" t="s">
        <v>1</v>
      </c>
    </row>
    <row r="89" spans="2:11" x14ac:dyDescent="0.2">
      <c r="J89" s="16" t="s">
        <v>1</v>
      </c>
    </row>
    <row r="90" spans="2:11" x14ac:dyDescent="0.2">
      <c r="J90" s="16" t="s">
        <v>1</v>
      </c>
    </row>
    <row r="91" spans="2:11" x14ac:dyDescent="0.2">
      <c r="J91" s="16" t="s">
        <v>1</v>
      </c>
    </row>
    <row r="92" spans="2:11" x14ac:dyDescent="0.2">
      <c r="J92" s="16" t="s">
        <v>1</v>
      </c>
    </row>
    <row r="93" spans="2:11" x14ac:dyDescent="0.2">
      <c r="J93" s="16" t="s">
        <v>1</v>
      </c>
    </row>
    <row r="94" spans="2:11" x14ac:dyDescent="0.2">
      <c r="J94" s="16" t="s">
        <v>1</v>
      </c>
    </row>
    <row r="95" spans="2:11" x14ac:dyDescent="0.2">
      <c r="J95" s="16" t="s">
        <v>1</v>
      </c>
    </row>
    <row r="96" spans="2:11" x14ac:dyDescent="0.2">
      <c r="J96" s="16" t="s">
        <v>1</v>
      </c>
    </row>
    <row r="97" spans="2:20" x14ac:dyDescent="0.2">
      <c r="J97" s="16" t="s">
        <v>1</v>
      </c>
    </row>
    <row r="98" spans="2:20" ht="15.75" x14ac:dyDescent="0.25">
      <c r="B98" s="71" t="s">
        <v>68</v>
      </c>
      <c r="H98" s="72" t="s">
        <v>69</v>
      </c>
      <c r="K98" s="73" t="s">
        <v>70</v>
      </c>
    </row>
    <row r="99" spans="2:20" ht="13.35" customHeight="1" x14ac:dyDescent="0.25">
      <c r="B99" s="74" t="s">
        <v>71</v>
      </c>
      <c r="C99" s="75"/>
      <c r="H99" s="76" t="s">
        <v>72</v>
      </c>
      <c r="I99" s="77" t="s">
        <v>38</v>
      </c>
      <c r="J99" s="21" t="s">
        <v>26</v>
      </c>
      <c r="K99" s="21" t="s">
        <v>28</v>
      </c>
      <c r="L99" s="21" t="s">
        <v>30</v>
      </c>
      <c r="M99" s="21" t="s">
        <v>34</v>
      </c>
      <c r="N99" s="78" t="s">
        <v>36</v>
      </c>
      <c r="O99" s="79" t="s">
        <v>60</v>
      </c>
      <c r="P99" s="80" t="s">
        <v>62</v>
      </c>
      <c r="Q99" s="80" t="s">
        <v>64</v>
      </c>
      <c r="R99" s="81" t="s">
        <v>65</v>
      </c>
      <c r="S99" s="80" t="s">
        <v>66</v>
      </c>
      <c r="T99" s="82" t="s">
        <v>70</v>
      </c>
    </row>
    <row r="100" spans="2:20" x14ac:dyDescent="0.2">
      <c r="B100" s="24">
        <v>0</v>
      </c>
      <c r="C100" s="83">
        <f t="shared" ref="C100:C110" si="1">blank+m*B100-m*B100^2*n</f>
        <v>0</v>
      </c>
      <c r="H100" s="84">
        <v>1</v>
      </c>
      <c r="I100" s="85">
        <f t="shared" ref="I100:I119" ca="1" si="2">(J100*N100*Cs)/(K100*(M100+N100)-J100*M100)</f>
        <v>5</v>
      </c>
      <c r="J100" s="86">
        <f t="shared" ref="J100:J119" ca="1" si="3">(blank+Cx*m+m*n*Cx^2)*(1+0.01*2.5*Es*(RAND()-RAND()))</f>
        <v>10</v>
      </c>
      <c r="K100" s="87">
        <f t="shared" ref="K100:K119" ca="1" si="4">(blank+L100*m+m*n*L100^2)*(1+0.01*2.5*Es*(RAND()-RAND()))</f>
        <v>20</v>
      </c>
      <c r="L100" s="87">
        <f t="shared" ref="L100:L119" ca="1" si="5">(Cx*M100+(Cs+0.01*2.5*Cs*Ev*(RAND()-RAND()))*N100)/(M100+N100)</f>
        <v>10</v>
      </c>
      <c r="M100" s="88">
        <f t="shared" ref="M100:M119" ca="1" si="6">Vxx+0.01*2.5*Vxx*Ev*(RAND()-RAND())</f>
        <v>10</v>
      </c>
      <c r="N100" s="89">
        <f t="shared" ref="N100:N119" ca="1" si="7">Vss+0.01*2.5*Vss*Ev*(RAND()-RAND())</f>
        <v>5</v>
      </c>
      <c r="O100" s="56">
        <f ca="1">(J100*N100*(Cs+0.01*2.5*Cs*Ev*(RAND()-RAND())))</f>
        <v>1000</v>
      </c>
      <c r="P100" s="16">
        <f t="shared" ref="P100:P119" ca="1" si="8">(M100+N100)</f>
        <v>15</v>
      </c>
      <c r="Q100" s="16">
        <f t="shared" ref="Q100:Q119" ca="1" si="9">K100*P100</f>
        <v>300</v>
      </c>
      <c r="R100" s="16">
        <f t="shared" ref="R100:R119" ca="1" si="10">J100*M100</f>
        <v>100</v>
      </c>
      <c r="S100" s="90">
        <f t="shared" ref="S100:S119" ca="1" si="11">(K100*P100-R100)</f>
        <v>200</v>
      </c>
      <c r="T100" s="91">
        <f t="shared" ref="T100:T119" ca="1" si="12">O100/S100</f>
        <v>5</v>
      </c>
    </row>
    <row r="101" spans="2:20" x14ac:dyDescent="0.2">
      <c r="B101" s="24">
        <v>1</v>
      </c>
      <c r="C101" s="83">
        <f t="shared" si="1"/>
        <v>2</v>
      </c>
      <c r="H101" s="84">
        <v>2</v>
      </c>
      <c r="I101" s="85">
        <f t="shared" ca="1" si="2"/>
        <v>5</v>
      </c>
      <c r="J101" s="86">
        <f t="shared" ca="1" si="3"/>
        <v>10</v>
      </c>
      <c r="K101" s="87">
        <f t="shared" ca="1" si="4"/>
        <v>20</v>
      </c>
      <c r="L101" s="87">
        <f t="shared" ca="1" si="5"/>
        <v>10</v>
      </c>
      <c r="M101" s="88">
        <f t="shared" ca="1" si="6"/>
        <v>10</v>
      </c>
      <c r="N101" s="89">
        <f t="shared" ca="1" si="7"/>
        <v>5</v>
      </c>
      <c r="O101" s="56">
        <f t="shared" ref="O101:O119" ca="1" si="13">(J101*N101*Cs+0.01*2.5*Cs*Ev*(RAND()-RAND()))</f>
        <v>1000</v>
      </c>
      <c r="P101" s="16">
        <f t="shared" ca="1" si="8"/>
        <v>15</v>
      </c>
      <c r="Q101" s="16">
        <f t="shared" ca="1" si="9"/>
        <v>300</v>
      </c>
      <c r="R101" s="16">
        <f t="shared" ca="1" si="10"/>
        <v>100</v>
      </c>
      <c r="S101" s="90">
        <f t="shared" ca="1" si="11"/>
        <v>200</v>
      </c>
      <c r="T101" s="91">
        <f t="shared" ca="1" si="12"/>
        <v>5</v>
      </c>
    </row>
    <row r="102" spans="2:20" x14ac:dyDescent="0.2">
      <c r="B102" s="24">
        <v>2</v>
      </c>
      <c r="C102" s="83">
        <f t="shared" si="1"/>
        <v>4</v>
      </c>
      <c r="H102" s="84">
        <v>3</v>
      </c>
      <c r="I102" s="85">
        <f t="shared" ca="1" si="2"/>
        <v>5</v>
      </c>
      <c r="J102" s="86">
        <f t="shared" ca="1" si="3"/>
        <v>10</v>
      </c>
      <c r="K102" s="87">
        <f t="shared" ca="1" si="4"/>
        <v>20</v>
      </c>
      <c r="L102" s="87">
        <f t="shared" ca="1" si="5"/>
        <v>10</v>
      </c>
      <c r="M102" s="88">
        <f t="shared" ca="1" si="6"/>
        <v>10</v>
      </c>
      <c r="N102" s="89">
        <f t="shared" ca="1" si="7"/>
        <v>5</v>
      </c>
      <c r="O102" s="56">
        <f t="shared" ca="1" si="13"/>
        <v>1000</v>
      </c>
      <c r="P102" s="16">
        <f t="shared" ca="1" si="8"/>
        <v>15</v>
      </c>
      <c r="Q102" s="16">
        <f t="shared" ca="1" si="9"/>
        <v>300</v>
      </c>
      <c r="R102" s="16">
        <f t="shared" ca="1" si="10"/>
        <v>100</v>
      </c>
      <c r="S102" s="90">
        <f t="shared" ca="1" si="11"/>
        <v>200</v>
      </c>
      <c r="T102" s="91">
        <f t="shared" ca="1" si="12"/>
        <v>5</v>
      </c>
    </row>
    <row r="103" spans="2:20" x14ac:dyDescent="0.2">
      <c r="B103" s="24">
        <v>3</v>
      </c>
      <c r="C103" s="83">
        <f t="shared" si="1"/>
        <v>6</v>
      </c>
      <c r="H103" s="84">
        <v>4</v>
      </c>
      <c r="I103" s="85">
        <f t="shared" ca="1" si="2"/>
        <v>5</v>
      </c>
      <c r="J103" s="86">
        <f t="shared" ca="1" si="3"/>
        <v>10</v>
      </c>
      <c r="K103" s="87">
        <f t="shared" ca="1" si="4"/>
        <v>20</v>
      </c>
      <c r="L103" s="87">
        <f t="shared" ca="1" si="5"/>
        <v>10</v>
      </c>
      <c r="M103" s="88">
        <f t="shared" ca="1" si="6"/>
        <v>10</v>
      </c>
      <c r="N103" s="89">
        <f t="shared" ca="1" si="7"/>
        <v>5</v>
      </c>
      <c r="O103" s="56">
        <f t="shared" ca="1" si="13"/>
        <v>1000</v>
      </c>
      <c r="P103" s="16">
        <f t="shared" ca="1" si="8"/>
        <v>15</v>
      </c>
      <c r="Q103" s="16">
        <f t="shared" ca="1" si="9"/>
        <v>300</v>
      </c>
      <c r="R103" s="16">
        <f t="shared" ca="1" si="10"/>
        <v>100</v>
      </c>
      <c r="S103" s="90">
        <f t="shared" ca="1" si="11"/>
        <v>200</v>
      </c>
      <c r="T103" s="91">
        <f t="shared" ca="1" si="12"/>
        <v>5</v>
      </c>
    </row>
    <row r="104" spans="2:20" x14ac:dyDescent="0.2">
      <c r="B104" s="24">
        <v>4</v>
      </c>
      <c r="C104" s="83">
        <f t="shared" si="1"/>
        <v>8</v>
      </c>
      <c r="H104" s="84">
        <v>5</v>
      </c>
      <c r="I104" s="85">
        <f t="shared" ca="1" si="2"/>
        <v>5</v>
      </c>
      <c r="J104" s="86">
        <f t="shared" ca="1" si="3"/>
        <v>10</v>
      </c>
      <c r="K104" s="87">
        <f t="shared" ca="1" si="4"/>
        <v>20</v>
      </c>
      <c r="L104" s="87">
        <f t="shared" ca="1" si="5"/>
        <v>10</v>
      </c>
      <c r="M104" s="88">
        <f t="shared" ca="1" si="6"/>
        <v>10</v>
      </c>
      <c r="N104" s="89">
        <f t="shared" ca="1" si="7"/>
        <v>5</v>
      </c>
      <c r="O104" s="56">
        <f t="shared" ca="1" si="13"/>
        <v>1000</v>
      </c>
      <c r="P104" s="16">
        <f t="shared" ca="1" si="8"/>
        <v>15</v>
      </c>
      <c r="Q104" s="16">
        <f t="shared" ca="1" si="9"/>
        <v>300</v>
      </c>
      <c r="R104" s="16">
        <f t="shared" ca="1" si="10"/>
        <v>100</v>
      </c>
      <c r="S104" s="90">
        <f t="shared" ca="1" si="11"/>
        <v>200</v>
      </c>
      <c r="T104" s="91">
        <f t="shared" ca="1" si="12"/>
        <v>5</v>
      </c>
    </row>
    <row r="105" spans="2:20" x14ac:dyDescent="0.2">
      <c r="B105" s="24">
        <v>5</v>
      </c>
      <c r="C105" s="83">
        <f t="shared" si="1"/>
        <v>10</v>
      </c>
      <c r="H105" s="84">
        <v>6</v>
      </c>
      <c r="I105" s="85">
        <f t="shared" ca="1" si="2"/>
        <v>5</v>
      </c>
      <c r="J105" s="86">
        <f t="shared" ca="1" si="3"/>
        <v>10</v>
      </c>
      <c r="K105" s="87">
        <f t="shared" ca="1" si="4"/>
        <v>20</v>
      </c>
      <c r="L105" s="87">
        <f t="shared" ca="1" si="5"/>
        <v>10</v>
      </c>
      <c r="M105" s="88">
        <f t="shared" ca="1" si="6"/>
        <v>10</v>
      </c>
      <c r="N105" s="89">
        <f t="shared" ca="1" si="7"/>
        <v>5</v>
      </c>
      <c r="O105" s="56">
        <f t="shared" ca="1" si="13"/>
        <v>1000</v>
      </c>
      <c r="P105" s="16">
        <f t="shared" ca="1" si="8"/>
        <v>15</v>
      </c>
      <c r="Q105" s="16">
        <f t="shared" ca="1" si="9"/>
        <v>300</v>
      </c>
      <c r="R105" s="16">
        <f t="shared" ca="1" si="10"/>
        <v>100</v>
      </c>
      <c r="S105" s="90">
        <f t="shared" ca="1" si="11"/>
        <v>200</v>
      </c>
      <c r="T105" s="91">
        <f t="shared" ca="1" si="12"/>
        <v>5</v>
      </c>
    </row>
    <row r="106" spans="2:20" x14ac:dyDescent="0.2">
      <c r="B106" s="24">
        <v>6</v>
      </c>
      <c r="C106" s="83">
        <f t="shared" si="1"/>
        <v>12</v>
      </c>
      <c r="H106" s="84">
        <v>7</v>
      </c>
      <c r="I106" s="85">
        <f t="shared" ca="1" si="2"/>
        <v>5</v>
      </c>
      <c r="J106" s="86">
        <f t="shared" ca="1" si="3"/>
        <v>10</v>
      </c>
      <c r="K106" s="87">
        <f t="shared" ca="1" si="4"/>
        <v>20</v>
      </c>
      <c r="L106" s="87">
        <f t="shared" ca="1" si="5"/>
        <v>10</v>
      </c>
      <c r="M106" s="88">
        <f t="shared" ca="1" si="6"/>
        <v>10</v>
      </c>
      <c r="N106" s="89">
        <f t="shared" ca="1" si="7"/>
        <v>5</v>
      </c>
      <c r="O106" s="56">
        <f t="shared" ca="1" si="13"/>
        <v>1000</v>
      </c>
      <c r="P106" s="16">
        <f t="shared" ca="1" si="8"/>
        <v>15</v>
      </c>
      <c r="Q106" s="16">
        <f t="shared" ca="1" si="9"/>
        <v>300</v>
      </c>
      <c r="R106" s="16">
        <f t="shared" ca="1" si="10"/>
        <v>100</v>
      </c>
      <c r="S106" s="90">
        <f t="shared" ca="1" si="11"/>
        <v>200</v>
      </c>
      <c r="T106" s="91">
        <f t="shared" ca="1" si="12"/>
        <v>5</v>
      </c>
    </row>
    <row r="107" spans="2:20" x14ac:dyDescent="0.2">
      <c r="B107" s="24">
        <v>7</v>
      </c>
      <c r="C107" s="83">
        <f t="shared" si="1"/>
        <v>14</v>
      </c>
      <c r="H107" s="84">
        <v>8</v>
      </c>
      <c r="I107" s="85">
        <f t="shared" ca="1" si="2"/>
        <v>5</v>
      </c>
      <c r="J107" s="86">
        <f t="shared" ca="1" si="3"/>
        <v>10</v>
      </c>
      <c r="K107" s="87">
        <f t="shared" ca="1" si="4"/>
        <v>20</v>
      </c>
      <c r="L107" s="87">
        <f t="shared" ca="1" si="5"/>
        <v>10</v>
      </c>
      <c r="M107" s="88">
        <f t="shared" ca="1" si="6"/>
        <v>10</v>
      </c>
      <c r="N107" s="89">
        <f t="shared" ca="1" si="7"/>
        <v>5</v>
      </c>
      <c r="O107" s="56">
        <f t="shared" ca="1" si="13"/>
        <v>1000</v>
      </c>
      <c r="P107" s="16">
        <f t="shared" ca="1" si="8"/>
        <v>15</v>
      </c>
      <c r="Q107" s="16">
        <f t="shared" ca="1" si="9"/>
        <v>300</v>
      </c>
      <c r="R107" s="16">
        <f t="shared" ca="1" si="10"/>
        <v>100</v>
      </c>
      <c r="S107" s="90">
        <f t="shared" ca="1" si="11"/>
        <v>200</v>
      </c>
      <c r="T107" s="91">
        <f t="shared" ca="1" si="12"/>
        <v>5</v>
      </c>
    </row>
    <row r="108" spans="2:20" x14ac:dyDescent="0.2">
      <c r="B108" s="24">
        <v>8</v>
      </c>
      <c r="C108" s="83">
        <f t="shared" si="1"/>
        <v>16</v>
      </c>
      <c r="H108" s="84">
        <v>9</v>
      </c>
      <c r="I108" s="85">
        <f t="shared" ca="1" si="2"/>
        <v>5</v>
      </c>
      <c r="J108" s="86">
        <f t="shared" ca="1" si="3"/>
        <v>10</v>
      </c>
      <c r="K108" s="87">
        <f t="shared" ca="1" si="4"/>
        <v>20</v>
      </c>
      <c r="L108" s="87">
        <f t="shared" ca="1" si="5"/>
        <v>10</v>
      </c>
      <c r="M108" s="88">
        <f t="shared" ca="1" si="6"/>
        <v>10</v>
      </c>
      <c r="N108" s="89">
        <f t="shared" ca="1" si="7"/>
        <v>5</v>
      </c>
      <c r="O108" s="56">
        <f t="shared" ca="1" si="13"/>
        <v>1000</v>
      </c>
      <c r="P108" s="16">
        <f t="shared" ca="1" si="8"/>
        <v>15</v>
      </c>
      <c r="Q108" s="16">
        <f t="shared" ca="1" si="9"/>
        <v>300</v>
      </c>
      <c r="R108" s="16">
        <f t="shared" ca="1" si="10"/>
        <v>100</v>
      </c>
      <c r="S108" s="90">
        <f t="shared" ca="1" si="11"/>
        <v>200</v>
      </c>
      <c r="T108" s="91">
        <f t="shared" ca="1" si="12"/>
        <v>5</v>
      </c>
    </row>
    <row r="109" spans="2:20" x14ac:dyDescent="0.2">
      <c r="B109" s="24">
        <v>9</v>
      </c>
      <c r="C109" s="83">
        <f t="shared" si="1"/>
        <v>18</v>
      </c>
      <c r="H109" s="84">
        <v>10</v>
      </c>
      <c r="I109" s="85">
        <f t="shared" ca="1" si="2"/>
        <v>5</v>
      </c>
      <c r="J109" s="86">
        <f t="shared" ca="1" si="3"/>
        <v>10</v>
      </c>
      <c r="K109" s="87">
        <f t="shared" ca="1" si="4"/>
        <v>20</v>
      </c>
      <c r="L109" s="87">
        <f t="shared" ca="1" si="5"/>
        <v>10</v>
      </c>
      <c r="M109" s="88">
        <f t="shared" ca="1" si="6"/>
        <v>10</v>
      </c>
      <c r="N109" s="89">
        <f t="shared" ca="1" si="7"/>
        <v>5</v>
      </c>
      <c r="O109" s="56">
        <f t="shared" ca="1" si="13"/>
        <v>1000</v>
      </c>
      <c r="P109" s="16">
        <f t="shared" ca="1" si="8"/>
        <v>15</v>
      </c>
      <c r="Q109" s="16">
        <f t="shared" ca="1" si="9"/>
        <v>300</v>
      </c>
      <c r="R109" s="16">
        <f t="shared" ca="1" si="10"/>
        <v>100</v>
      </c>
      <c r="S109" s="90">
        <f t="shared" ca="1" si="11"/>
        <v>200</v>
      </c>
      <c r="T109" s="91">
        <f t="shared" ca="1" si="12"/>
        <v>5</v>
      </c>
    </row>
    <row r="110" spans="2:20" x14ac:dyDescent="0.2">
      <c r="B110" s="92">
        <v>10</v>
      </c>
      <c r="C110" s="93">
        <f t="shared" si="1"/>
        <v>20</v>
      </c>
      <c r="H110" s="84">
        <v>11</v>
      </c>
      <c r="I110" s="85">
        <f t="shared" ca="1" si="2"/>
        <v>5</v>
      </c>
      <c r="J110" s="86">
        <f t="shared" ca="1" si="3"/>
        <v>10</v>
      </c>
      <c r="K110" s="87">
        <f t="shared" ca="1" si="4"/>
        <v>20</v>
      </c>
      <c r="L110" s="87">
        <f t="shared" ca="1" si="5"/>
        <v>10</v>
      </c>
      <c r="M110" s="88">
        <f t="shared" ca="1" si="6"/>
        <v>10</v>
      </c>
      <c r="N110" s="89">
        <f t="shared" ca="1" si="7"/>
        <v>5</v>
      </c>
      <c r="O110" s="56">
        <f t="shared" ca="1" si="13"/>
        <v>1000</v>
      </c>
      <c r="P110" s="16">
        <f t="shared" ca="1" si="8"/>
        <v>15</v>
      </c>
      <c r="Q110" s="16">
        <f t="shared" ca="1" si="9"/>
        <v>300</v>
      </c>
      <c r="R110" s="16">
        <f t="shared" ca="1" si="10"/>
        <v>100</v>
      </c>
      <c r="S110" s="90">
        <f t="shared" ca="1" si="11"/>
        <v>200</v>
      </c>
      <c r="T110" s="91">
        <f t="shared" ca="1" si="12"/>
        <v>5</v>
      </c>
    </row>
    <row r="111" spans="2:20" x14ac:dyDescent="0.2">
      <c r="B111" s="94" t="s">
        <v>73</v>
      </c>
      <c r="C111" s="95" t="s">
        <v>74</v>
      </c>
      <c r="H111" s="84">
        <v>12</v>
      </c>
      <c r="I111" s="85">
        <f t="shared" ca="1" si="2"/>
        <v>5</v>
      </c>
      <c r="J111" s="86">
        <f t="shared" ca="1" si="3"/>
        <v>10</v>
      </c>
      <c r="K111" s="87">
        <f t="shared" ca="1" si="4"/>
        <v>20</v>
      </c>
      <c r="L111" s="87">
        <f t="shared" ca="1" si="5"/>
        <v>10</v>
      </c>
      <c r="M111" s="88">
        <f t="shared" ca="1" si="6"/>
        <v>10</v>
      </c>
      <c r="N111" s="89">
        <f t="shared" ca="1" si="7"/>
        <v>5</v>
      </c>
      <c r="O111" s="56">
        <f t="shared" ca="1" si="13"/>
        <v>1000</v>
      </c>
      <c r="P111" s="16">
        <f t="shared" ca="1" si="8"/>
        <v>15</v>
      </c>
      <c r="Q111" s="16">
        <f t="shared" ca="1" si="9"/>
        <v>300</v>
      </c>
      <c r="R111" s="16">
        <f t="shared" ca="1" si="10"/>
        <v>100</v>
      </c>
      <c r="S111" s="90">
        <f t="shared" ca="1" si="11"/>
        <v>200</v>
      </c>
      <c r="T111" s="91">
        <f t="shared" ca="1" si="12"/>
        <v>5</v>
      </c>
    </row>
    <row r="112" spans="2:20" x14ac:dyDescent="0.2">
      <c r="B112" s="96" t="s">
        <v>75</v>
      </c>
      <c r="C112" s="97" t="s">
        <v>76</v>
      </c>
      <c r="H112" s="84">
        <v>13</v>
      </c>
      <c r="I112" s="85">
        <f t="shared" ca="1" si="2"/>
        <v>5</v>
      </c>
      <c r="J112" s="86">
        <f t="shared" ca="1" si="3"/>
        <v>10</v>
      </c>
      <c r="K112" s="87">
        <f t="shared" ca="1" si="4"/>
        <v>20</v>
      </c>
      <c r="L112" s="87">
        <f t="shared" ca="1" si="5"/>
        <v>10</v>
      </c>
      <c r="M112" s="88">
        <f t="shared" ca="1" si="6"/>
        <v>10</v>
      </c>
      <c r="N112" s="89">
        <f t="shared" ca="1" si="7"/>
        <v>5</v>
      </c>
      <c r="O112" s="56">
        <f t="shared" ca="1" si="13"/>
        <v>1000</v>
      </c>
      <c r="P112" s="16">
        <f t="shared" ca="1" si="8"/>
        <v>15</v>
      </c>
      <c r="Q112" s="16">
        <f t="shared" ca="1" si="9"/>
        <v>300</v>
      </c>
      <c r="R112" s="16">
        <f t="shared" ca="1" si="10"/>
        <v>100</v>
      </c>
      <c r="S112" s="90">
        <f t="shared" ca="1" si="11"/>
        <v>200</v>
      </c>
      <c r="T112" s="91">
        <f t="shared" ca="1" si="12"/>
        <v>5</v>
      </c>
    </row>
    <row r="113" spans="2:20" x14ac:dyDescent="0.2">
      <c r="B113" s="98">
        <f ca="1">result</f>
        <v>5</v>
      </c>
      <c r="C113" s="99">
        <f ca="1">Sx</f>
        <v>10</v>
      </c>
      <c r="H113" s="84">
        <v>14</v>
      </c>
      <c r="I113" s="85">
        <f t="shared" ca="1" si="2"/>
        <v>5</v>
      </c>
      <c r="J113" s="86">
        <f t="shared" ca="1" si="3"/>
        <v>10</v>
      </c>
      <c r="K113" s="87">
        <f t="shared" ca="1" si="4"/>
        <v>20</v>
      </c>
      <c r="L113" s="87">
        <f t="shared" ca="1" si="5"/>
        <v>10</v>
      </c>
      <c r="M113" s="88">
        <f t="shared" ca="1" si="6"/>
        <v>10</v>
      </c>
      <c r="N113" s="89">
        <f t="shared" ca="1" si="7"/>
        <v>5</v>
      </c>
      <c r="O113" s="56">
        <f t="shared" ca="1" si="13"/>
        <v>1000</v>
      </c>
      <c r="P113" s="16">
        <f t="shared" ca="1" si="8"/>
        <v>15</v>
      </c>
      <c r="Q113" s="16">
        <f t="shared" ca="1" si="9"/>
        <v>300</v>
      </c>
      <c r="R113" s="16">
        <f t="shared" ca="1" si="10"/>
        <v>100</v>
      </c>
      <c r="S113" s="90">
        <f t="shared" ca="1" si="11"/>
        <v>200</v>
      </c>
      <c r="T113" s="91">
        <f t="shared" ca="1" si="12"/>
        <v>5</v>
      </c>
    </row>
    <row r="114" spans="2:20" x14ac:dyDescent="0.2">
      <c r="B114" s="98" t="s">
        <v>77</v>
      </c>
      <c r="C114" s="99" t="s">
        <v>78</v>
      </c>
      <c r="H114" s="84">
        <v>15</v>
      </c>
      <c r="I114" s="85">
        <f t="shared" ca="1" si="2"/>
        <v>5</v>
      </c>
      <c r="J114" s="86">
        <f t="shared" ca="1" si="3"/>
        <v>10</v>
      </c>
      <c r="K114" s="87">
        <f t="shared" ca="1" si="4"/>
        <v>20</v>
      </c>
      <c r="L114" s="87">
        <f t="shared" ca="1" si="5"/>
        <v>10</v>
      </c>
      <c r="M114" s="88">
        <f t="shared" ca="1" si="6"/>
        <v>10</v>
      </c>
      <c r="N114" s="89">
        <f t="shared" ca="1" si="7"/>
        <v>5</v>
      </c>
      <c r="O114" s="56">
        <f t="shared" ca="1" si="13"/>
        <v>1000</v>
      </c>
      <c r="P114" s="16">
        <f t="shared" ca="1" si="8"/>
        <v>15</v>
      </c>
      <c r="Q114" s="16">
        <f t="shared" ca="1" si="9"/>
        <v>300</v>
      </c>
      <c r="R114" s="16">
        <f t="shared" ca="1" si="10"/>
        <v>100</v>
      </c>
      <c r="S114" s="90">
        <f t="shared" ca="1" si="11"/>
        <v>200</v>
      </c>
      <c r="T114" s="91">
        <f t="shared" ca="1" si="12"/>
        <v>5</v>
      </c>
    </row>
    <row r="115" spans="2:20" x14ac:dyDescent="0.2">
      <c r="B115" s="96">
        <f ca="1">_C</f>
        <v>10</v>
      </c>
      <c r="C115" s="97">
        <f ca="1">Ss</f>
        <v>20</v>
      </c>
      <c r="H115" s="84">
        <v>16</v>
      </c>
      <c r="I115" s="85">
        <f t="shared" ca="1" si="2"/>
        <v>5</v>
      </c>
      <c r="J115" s="86">
        <f t="shared" ca="1" si="3"/>
        <v>10</v>
      </c>
      <c r="K115" s="87">
        <f t="shared" ca="1" si="4"/>
        <v>20</v>
      </c>
      <c r="L115" s="87">
        <f t="shared" ca="1" si="5"/>
        <v>10</v>
      </c>
      <c r="M115" s="88">
        <f t="shared" ca="1" si="6"/>
        <v>10</v>
      </c>
      <c r="N115" s="89">
        <f t="shared" ca="1" si="7"/>
        <v>5</v>
      </c>
      <c r="O115" s="56">
        <f t="shared" ca="1" si="13"/>
        <v>1000</v>
      </c>
      <c r="P115" s="16">
        <f t="shared" ca="1" si="8"/>
        <v>15</v>
      </c>
      <c r="Q115" s="16">
        <f t="shared" ca="1" si="9"/>
        <v>300</v>
      </c>
      <c r="R115" s="16">
        <f t="shared" ca="1" si="10"/>
        <v>100</v>
      </c>
      <c r="S115" s="90">
        <f t="shared" ca="1" si="11"/>
        <v>200</v>
      </c>
      <c r="T115" s="91">
        <f t="shared" ca="1" si="12"/>
        <v>5</v>
      </c>
    </row>
    <row r="116" spans="2:20" x14ac:dyDescent="0.2">
      <c r="B116" s="96" t="s">
        <v>79</v>
      </c>
      <c r="C116" s="97" t="s">
        <v>80</v>
      </c>
      <c r="H116" s="84">
        <v>17</v>
      </c>
      <c r="I116" s="85">
        <f t="shared" ca="1" si="2"/>
        <v>5</v>
      </c>
      <c r="J116" s="86">
        <f t="shared" ca="1" si="3"/>
        <v>10</v>
      </c>
      <c r="K116" s="87">
        <f t="shared" ca="1" si="4"/>
        <v>20</v>
      </c>
      <c r="L116" s="87">
        <f t="shared" ca="1" si="5"/>
        <v>10</v>
      </c>
      <c r="M116" s="88">
        <f t="shared" ca="1" si="6"/>
        <v>10</v>
      </c>
      <c r="N116" s="89">
        <f t="shared" ca="1" si="7"/>
        <v>5</v>
      </c>
      <c r="O116" s="56">
        <f t="shared" ca="1" si="13"/>
        <v>1000</v>
      </c>
      <c r="P116" s="16">
        <f t="shared" ca="1" si="8"/>
        <v>15</v>
      </c>
      <c r="Q116" s="16">
        <f t="shared" ca="1" si="9"/>
        <v>300</v>
      </c>
      <c r="R116" s="16">
        <f t="shared" ca="1" si="10"/>
        <v>100</v>
      </c>
      <c r="S116" s="90">
        <f t="shared" ca="1" si="11"/>
        <v>200</v>
      </c>
      <c r="T116" s="91">
        <f t="shared" ca="1" si="12"/>
        <v>5</v>
      </c>
    </row>
    <row r="117" spans="2:20" x14ac:dyDescent="0.2">
      <c r="B117" s="100">
        <f>Cx</f>
        <v>5</v>
      </c>
      <c r="C117" s="101">
        <f ca="1">Sx</f>
        <v>10</v>
      </c>
      <c r="H117" s="84">
        <v>18</v>
      </c>
      <c r="I117" s="85">
        <f t="shared" ca="1" si="2"/>
        <v>5</v>
      </c>
      <c r="J117" s="86">
        <f t="shared" ca="1" si="3"/>
        <v>10</v>
      </c>
      <c r="K117" s="87">
        <f t="shared" ca="1" si="4"/>
        <v>20</v>
      </c>
      <c r="L117" s="87">
        <f t="shared" ca="1" si="5"/>
        <v>10</v>
      </c>
      <c r="M117" s="88">
        <f t="shared" ca="1" si="6"/>
        <v>10</v>
      </c>
      <c r="N117" s="89">
        <f t="shared" ca="1" si="7"/>
        <v>5</v>
      </c>
      <c r="O117" s="56">
        <f t="shared" ca="1" si="13"/>
        <v>1000</v>
      </c>
      <c r="P117" s="16">
        <f t="shared" ca="1" si="8"/>
        <v>15</v>
      </c>
      <c r="Q117" s="16">
        <f t="shared" ca="1" si="9"/>
        <v>300</v>
      </c>
      <c r="R117" s="16">
        <f t="shared" ca="1" si="10"/>
        <v>100</v>
      </c>
      <c r="S117" s="90">
        <f t="shared" ca="1" si="11"/>
        <v>200</v>
      </c>
      <c r="T117" s="91">
        <f t="shared" ca="1" si="12"/>
        <v>5</v>
      </c>
    </row>
    <row r="118" spans="2:20" x14ac:dyDescent="0.2">
      <c r="H118" s="84">
        <v>19</v>
      </c>
      <c r="I118" s="85">
        <f t="shared" ca="1" si="2"/>
        <v>5</v>
      </c>
      <c r="J118" s="86">
        <f t="shared" ca="1" si="3"/>
        <v>10</v>
      </c>
      <c r="K118" s="87">
        <f t="shared" ca="1" si="4"/>
        <v>20</v>
      </c>
      <c r="L118" s="87">
        <f t="shared" ca="1" si="5"/>
        <v>10</v>
      </c>
      <c r="M118" s="88">
        <f t="shared" ca="1" si="6"/>
        <v>10</v>
      </c>
      <c r="N118" s="89">
        <f t="shared" ca="1" si="7"/>
        <v>5</v>
      </c>
      <c r="O118" s="56">
        <f t="shared" ca="1" si="13"/>
        <v>1000</v>
      </c>
      <c r="P118" s="16">
        <f t="shared" ca="1" si="8"/>
        <v>15</v>
      </c>
      <c r="Q118" s="16">
        <f t="shared" ca="1" si="9"/>
        <v>300</v>
      </c>
      <c r="R118" s="16">
        <f t="shared" ca="1" si="10"/>
        <v>100</v>
      </c>
      <c r="S118" s="90">
        <f t="shared" ca="1" si="11"/>
        <v>200</v>
      </c>
      <c r="T118" s="91">
        <f t="shared" ca="1" si="12"/>
        <v>5</v>
      </c>
    </row>
    <row r="119" spans="2:20" x14ac:dyDescent="0.2">
      <c r="H119" s="84">
        <v>20</v>
      </c>
      <c r="I119" s="85">
        <f t="shared" ca="1" si="2"/>
        <v>5</v>
      </c>
      <c r="J119" s="86">
        <f t="shared" ca="1" si="3"/>
        <v>10</v>
      </c>
      <c r="K119" s="87">
        <f t="shared" ca="1" si="4"/>
        <v>20</v>
      </c>
      <c r="L119" s="87">
        <f t="shared" ca="1" si="5"/>
        <v>10</v>
      </c>
      <c r="M119" s="88">
        <f t="shared" ca="1" si="6"/>
        <v>10</v>
      </c>
      <c r="N119" s="89">
        <f t="shared" ca="1" si="7"/>
        <v>5</v>
      </c>
      <c r="O119" s="56">
        <f t="shared" ca="1" si="13"/>
        <v>1000</v>
      </c>
      <c r="P119" s="102">
        <f t="shared" ca="1" si="8"/>
        <v>15</v>
      </c>
      <c r="Q119" s="102">
        <f t="shared" ca="1" si="9"/>
        <v>300</v>
      </c>
      <c r="R119" s="102">
        <f t="shared" ca="1" si="10"/>
        <v>100</v>
      </c>
      <c r="S119" s="103">
        <f t="shared" ca="1" si="11"/>
        <v>200</v>
      </c>
      <c r="T119" s="104">
        <f t="shared" ca="1" si="12"/>
        <v>5</v>
      </c>
    </row>
    <row r="120" spans="2:20" x14ac:dyDescent="0.2">
      <c r="H120" s="105" t="s">
        <v>45</v>
      </c>
      <c r="I120" s="106">
        <f t="shared" ref="I120:T120" ca="1" si="14">AVERAGE(I100:I119)</f>
        <v>5</v>
      </c>
      <c r="J120" s="107">
        <f t="shared" ca="1" si="14"/>
        <v>10</v>
      </c>
      <c r="K120" s="106">
        <f t="shared" ca="1" si="14"/>
        <v>20</v>
      </c>
      <c r="L120" s="106">
        <f t="shared" ca="1" si="14"/>
        <v>10</v>
      </c>
      <c r="M120" s="106">
        <f t="shared" ca="1" si="14"/>
        <v>10</v>
      </c>
      <c r="N120" s="106">
        <f t="shared" ca="1" si="14"/>
        <v>5</v>
      </c>
      <c r="O120" s="106">
        <f t="shared" ca="1" si="14"/>
        <v>1000</v>
      </c>
      <c r="P120" s="106">
        <f t="shared" ca="1" si="14"/>
        <v>15</v>
      </c>
      <c r="Q120" s="106">
        <f t="shared" ca="1" si="14"/>
        <v>300</v>
      </c>
      <c r="R120" s="106">
        <f t="shared" ca="1" si="14"/>
        <v>100</v>
      </c>
      <c r="S120" s="106">
        <f t="shared" ca="1" si="14"/>
        <v>200</v>
      </c>
      <c r="T120" s="106">
        <f t="shared" ca="1" si="14"/>
        <v>5</v>
      </c>
    </row>
    <row r="121" spans="2:20" x14ac:dyDescent="0.2">
      <c r="H121" s="108" t="s">
        <v>46</v>
      </c>
      <c r="I121" s="109">
        <f t="shared" ref="I121:T121" ca="1" si="15">STDEV(I100:I119)</f>
        <v>0</v>
      </c>
      <c r="J121" s="110">
        <f t="shared" ca="1" si="15"/>
        <v>0</v>
      </c>
      <c r="K121" s="109">
        <f t="shared" ca="1" si="15"/>
        <v>0</v>
      </c>
      <c r="L121" s="109">
        <f t="shared" ca="1" si="15"/>
        <v>0</v>
      </c>
      <c r="M121" s="109">
        <f t="shared" ca="1" si="15"/>
        <v>0</v>
      </c>
      <c r="N121" s="109">
        <f t="shared" ca="1" si="15"/>
        <v>0</v>
      </c>
      <c r="O121" s="109">
        <f t="shared" ca="1" si="15"/>
        <v>0</v>
      </c>
      <c r="P121" s="109">
        <f t="shared" ca="1" si="15"/>
        <v>0</v>
      </c>
      <c r="Q121" s="109">
        <f t="shared" ca="1" si="15"/>
        <v>0</v>
      </c>
      <c r="R121" s="109">
        <f t="shared" ca="1" si="15"/>
        <v>0</v>
      </c>
      <c r="S121" s="109">
        <f t="shared" ca="1" si="15"/>
        <v>0</v>
      </c>
      <c r="T121" s="109">
        <f t="shared" ca="1" si="15"/>
        <v>0</v>
      </c>
    </row>
    <row r="122" spans="2:20" x14ac:dyDescent="0.2">
      <c r="H122" s="108" t="s">
        <v>48</v>
      </c>
      <c r="I122" s="111">
        <f t="shared" ref="I122:T122" ca="1" si="16">STDEV(I100:I119)/AVERAGE(I100:I119)</f>
        <v>0</v>
      </c>
      <c r="J122" s="112">
        <f t="shared" ca="1" si="16"/>
        <v>0</v>
      </c>
      <c r="K122" s="113">
        <f t="shared" ca="1" si="16"/>
        <v>0</v>
      </c>
      <c r="L122" s="113">
        <f t="shared" ca="1" si="16"/>
        <v>0</v>
      </c>
      <c r="M122" s="113">
        <f t="shared" ca="1" si="16"/>
        <v>0</v>
      </c>
      <c r="N122" s="113">
        <f t="shared" ca="1" si="16"/>
        <v>0</v>
      </c>
      <c r="O122" s="113">
        <f t="shared" ca="1" si="16"/>
        <v>0</v>
      </c>
      <c r="P122" s="113">
        <f t="shared" ca="1" si="16"/>
        <v>0</v>
      </c>
      <c r="Q122" s="113">
        <f t="shared" ca="1" si="16"/>
        <v>0</v>
      </c>
      <c r="R122" s="113">
        <f t="shared" ca="1" si="16"/>
        <v>0</v>
      </c>
      <c r="S122" s="113">
        <f t="shared" ca="1" si="16"/>
        <v>0</v>
      </c>
      <c r="T122" s="113">
        <f t="shared" ca="1" si="16"/>
        <v>0</v>
      </c>
    </row>
    <row r="123" spans="2:20" x14ac:dyDescent="0.2">
      <c r="H123" s="114" t="s">
        <v>81</v>
      </c>
      <c r="I123" s="113">
        <f ca="1">(I120-Cx)/Cx</f>
        <v>0</v>
      </c>
      <c r="Q123" t="e">
        <f ca="1">CORREL(P100:P119,K100:K119)</f>
        <v>#DIV/0!</v>
      </c>
      <c r="R123" t="e">
        <f ca="1">CORREL(J100:J119,M100:M119)</f>
        <v>#DIV/0!</v>
      </c>
      <c r="S123" s="115" t="e">
        <f ca="1">CORREL(R100:R119,Q100:Q119)</f>
        <v>#DIV/0!</v>
      </c>
      <c r="T123" t="e">
        <f ca="1">CORREL(O100:O119,S100:S119)</f>
        <v>#DIV/0!</v>
      </c>
    </row>
    <row r="124" spans="2:20" x14ac:dyDescent="0.2">
      <c r="S124" s="116" t="s">
        <v>82</v>
      </c>
    </row>
    <row r="126" spans="2:20" x14ac:dyDescent="0.2">
      <c r="B126" t="s">
        <v>83</v>
      </c>
    </row>
  </sheetData>
  <sheetCalcPr fullCalcOnLoad="1"/>
  <sheetProtection selectLockedCells="1" selectUnlockedCells="1"/>
  <hyperlinks>
    <hyperlink ref="B126" r:id="rId1" display="toh@umd.edu"/>
  </hyperlinks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Sheet1</vt:lpstr>
      <vt:lpstr>blank</vt:lpstr>
      <vt:lpstr>C</vt:lpstr>
      <vt:lpstr>Cs</vt:lpstr>
      <vt:lpstr>Cx</vt:lpstr>
      <vt:lpstr>Es</vt:lpstr>
      <vt:lpstr>Ev</vt:lpstr>
      <vt:lpstr>m</vt:lpstr>
      <vt:lpstr>mo</vt:lpstr>
      <vt:lpstr>n</vt:lpstr>
      <vt:lpstr>Sheet1!Print_Area</vt:lpstr>
      <vt:lpstr>result</vt:lpstr>
      <vt:lpstr>Ss</vt:lpstr>
      <vt:lpstr>Sx</vt:lpstr>
      <vt:lpstr>Vs</vt:lpstr>
      <vt:lpstr>Vss</vt:lpstr>
      <vt:lpstr>Vx</vt:lpstr>
      <vt:lpstr>Vxx</vt:lpstr>
      <vt:lpstr>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2014-08-31T13:39:03Z</dcterms:created>
  <dcterms:modified xsi:type="dcterms:W3CDTF">2014-08-31T13:41:05Z</dcterms:modified>
</cp:coreProperties>
</file>