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ropbox\models\"/>
    </mc:Choice>
  </mc:AlternateContent>
  <bookViews>
    <workbookView xWindow="0" yWindow="0" windowWidth="16380" windowHeight="8190" tabRatio="213"/>
  </bookViews>
  <sheets>
    <sheet name="Sheet1" sheetId="1" r:id="rId1"/>
  </sheets>
  <definedNames>
    <definedName name="blank">Sheet1!$C$58</definedName>
    <definedName name="Cs">Sheet1!$C$56</definedName>
    <definedName name="Cx">Sheet1!$C$55</definedName>
    <definedName name="delta">Sheet1!$E$125</definedName>
    <definedName name="Es">Sheet1!$C$54</definedName>
    <definedName name="Ev">Sheet1!$C$53</definedName>
    <definedName name="intercept">Sheet1!$I$107</definedName>
    <definedName name="m">Sheet1!$C$64</definedName>
    <definedName name="mo">Sheet1!$C$50</definedName>
    <definedName name="n">Sheet1!$C$52</definedName>
    <definedName name="nomVs">#REF!</definedName>
    <definedName name="ns">Sheet1!$C$57</definedName>
    <definedName name="_xlnm.Print_Area" localSheetId="0">Sheet1!$A$48:$L$73</definedName>
    <definedName name="result">Sheet1!$C$65</definedName>
    <definedName name="sigy">Sheet1!$G$124</definedName>
    <definedName name="slope">Sheet1!$C$61</definedName>
    <definedName name="Ss">#REF!</definedName>
    <definedName name="SSD">Sheet1!$G$124</definedName>
    <definedName name="sumx">Sheet1!$D$124</definedName>
    <definedName name="sumx2">Sheet1!$E$124</definedName>
    <definedName name="sumxy">Sheet1!$F$124</definedName>
    <definedName name="sumy">Sheet1!$C$124</definedName>
    <definedName name="Sx">Sheet1!$C$63</definedName>
    <definedName name="z">Sheet1!$C$51</definedName>
  </definedNames>
  <calcPr calcId="152511"/>
</workbook>
</file>

<file path=xl/calcChain.xml><?xml version="1.0" encoding="utf-8"?>
<calcChain xmlns="http://schemas.openxmlformats.org/spreadsheetml/2006/main">
  <c r="E80" i="1" l="1"/>
  <c r="B95" i="1" l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AG106" i="1"/>
  <c r="C77" i="1" s="1"/>
  <c r="AF106" i="1"/>
  <c r="B77" i="1" s="1"/>
  <c r="D106" i="1"/>
  <c r="E106" i="1" s="1"/>
  <c r="C106" i="1"/>
  <c r="C64" i="1"/>
  <c r="C67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B107" i="1"/>
  <c r="AF107" i="1" s="1"/>
  <c r="B78" i="1" s="1"/>
  <c r="B126" i="1"/>
  <c r="W128" i="1"/>
  <c r="N128" i="1"/>
  <c r="L128" i="1"/>
  <c r="T128" i="1"/>
  <c r="AD128" i="1"/>
  <c r="AB128" i="1"/>
  <c r="R128" i="1"/>
  <c r="Q128" i="1"/>
  <c r="V128" i="1"/>
  <c r="O128" i="1"/>
  <c r="AE128" i="1"/>
  <c r="X128" i="1"/>
  <c r="P128" i="1"/>
  <c r="C63" i="1"/>
  <c r="K128" i="1"/>
  <c r="AA128" i="1"/>
  <c r="Y128" i="1"/>
  <c r="Z128" i="1"/>
  <c r="S128" i="1"/>
  <c r="AC128" i="1"/>
  <c r="U128" i="1"/>
  <c r="M128" i="1"/>
  <c r="F80" i="1" l="1"/>
  <c r="F83" i="1"/>
  <c r="F79" i="1"/>
  <c r="AE107" i="1"/>
  <c r="AD107" i="1"/>
  <c r="D107" i="1"/>
  <c r="E107" i="1" s="1"/>
  <c r="W107" i="1"/>
  <c r="S107" i="1"/>
  <c r="U107" i="1"/>
  <c r="C107" i="1"/>
  <c r="F107" i="1" s="1"/>
  <c r="R107" i="1"/>
  <c r="V107" i="1"/>
  <c r="AC107" i="1"/>
  <c r="T107" i="1"/>
  <c r="L107" i="1"/>
  <c r="AA107" i="1"/>
  <c r="Z107" i="1"/>
  <c r="Q107" i="1"/>
  <c r="P107" i="1"/>
  <c r="O107" i="1"/>
  <c r="M107" i="1"/>
  <c r="AB107" i="1"/>
  <c r="N107" i="1"/>
  <c r="K107" i="1"/>
  <c r="B108" i="1"/>
  <c r="J143" i="1"/>
  <c r="X107" i="1"/>
  <c r="F106" i="1"/>
  <c r="AG107" i="1"/>
  <c r="C78" i="1" s="1"/>
  <c r="Y107" i="1"/>
  <c r="C126" i="1"/>
  <c r="C129" i="1"/>
  <c r="J144" i="1" l="1"/>
  <c r="AD108" i="1"/>
  <c r="S108" i="1"/>
  <c r="AB108" i="1"/>
  <c r="C108" i="1"/>
  <c r="AE108" i="1"/>
  <c r="L108" i="1"/>
  <c r="Z108" i="1"/>
  <c r="P108" i="1"/>
  <c r="V108" i="1"/>
  <c r="R108" i="1"/>
  <c r="D108" i="1"/>
  <c r="Q108" i="1"/>
  <c r="U108" i="1"/>
  <c r="N108" i="1"/>
  <c r="T108" i="1"/>
  <c r="AC108" i="1"/>
  <c r="Y108" i="1"/>
  <c r="AF108" i="1"/>
  <c r="B79" i="1" s="1"/>
  <c r="K108" i="1"/>
  <c r="W108" i="1"/>
  <c r="X108" i="1"/>
  <c r="O108" i="1"/>
  <c r="AG108" i="1"/>
  <c r="C79" i="1" s="1"/>
  <c r="AA108" i="1"/>
  <c r="M108" i="1"/>
  <c r="B109" i="1"/>
  <c r="F108" i="1" l="1"/>
  <c r="J145" i="1"/>
  <c r="E108" i="1"/>
  <c r="AF109" i="1"/>
  <c r="B80" i="1" s="1"/>
  <c r="C109" i="1"/>
  <c r="Y109" i="1"/>
  <c r="N109" i="1"/>
  <c r="S109" i="1"/>
  <c r="D109" i="1"/>
  <c r="T109" i="1"/>
  <c r="Q109" i="1"/>
  <c r="AB109" i="1"/>
  <c r="AG109" i="1"/>
  <c r="C80" i="1" s="1"/>
  <c r="O109" i="1"/>
  <c r="R109" i="1"/>
  <c r="W109" i="1"/>
  <c r="K109" i="1"/>
  <c r="L109" i="1"/>
  <c r="AE109" i="1"/>
  <c r="V109" i="1"/>
  <c r="AA109" i="1"/>
  <c r="U109" i="1"/>
  <c r="M109" i="1"/>
  <c r="X109" i="1"/>
  <c r="Z109" i="1"/>
  <c r="AC109" i="1"/>
  <c r="P109" i="1"/>
  <c r="AD109" i="1"/>
  <c r="B110" i="1"/>
  <c r="T110" i="1" l="1"/>
  <c r="V110" i="1"/>
  <c r="O110" i="1"/>
  <c r="P110" i="1"/>
  <c r="AC110" i="1"/>
  <c r="AG110" i="1"/>
  <c r="C81" i="1" s="1"/>
  <c r="U110" i="1"/>
  <c r="AE110" i="1"/>
  <c r="AA110" i="1"/>
  <c r="D110" i="1"/>
  <c r="L110" i="1"/>
  <c r="R110" i="1"/>
  <c r="Z110" i="1"/>
  <c r="N110" i="1"/>
  <c r="X110" i="1"/>
  <c r="W110" i="1"/>
  <c r="AF110" i="1"/>
  <c r="B81" i="1" s="1"/>
  <c r="AB110" i="1"/>
  <c r="S110" i="1"/>
  <c r="C110" i="1"/>
  <c r="M110" i="1"/>
  <c r="Q110" i="1"/>
  <c r="B111" i="1"/>
  <c r="Y110" i="1"/>
  <c r="AD110" i="1"/>
  <c r="K110" i="1"/>
  <c r="E109" i="1"/>
  <c r="J146" i="1"/>
  <c r="F109" i="1"/>
  <c r="AF111" i="1" l="1"/>
  <c r="B82" i="1" s="1"/>
  <c r="AA111" i="1"/>
  <c r="D111" i="1"/>
  <c r="Y111" i="1"/>
  <c r="B112" i="1"/>
  <c r="O111" i="1"/>
  <c r="K111" i="1"/>
  <c r="T111" i="1"/>
  <c r="AE111" i="1"/>
  <c r="AG111" i="1"/>
  <c r="C82" i="1" s="1"/>
  <c r="AB111" i="1"/>
  <c r="C111" i="1"/>
  <c r="S111" i="1"/>
  <c r="R111" i="1"/>
  <c r="M111" i="1"/>
  <c r="AD111" i="1"/>
  <c r="P111" i="1"/>
  <c r="Z111" i="1"/>
  <c r="U111" i="1"/>
  <c r="Q111" i="1"/>
  <c r="L111" i="1"/>
  <c r="W111" i="1"/>
  <c r="V111" i="1"/>
  <c r="N111" i="1"/>
  <c r="X111" i="1"/>
  <c r="AC111" i="1"/>
  <c r="J147" i="1"/>
  <c r="E110" i="1"/>
  <c r="F110" i="1"/>
  <c r="F111" i="1" l="1"/>
  <c r="B113" i="1"/>
  <c r="M112" i="1"/>
  <c r="O112" i="1"/>
  <c r="AC112" i="1"/>
  <c r="AE112" i="1"/>
  <c r="V112" i="1"/>
  <c r="N112" i="1"/>
  <c r="R112" i="1"/>
  <c r="T112" i="1"/>
  <c r="L112" i="1"/>
  <c r="D112" i="1"/>
  <c r="AB112" i="1"/>
  <c r="C112" i="1"/>
  <c r="U112" i="1"/>
  <c r="AG112" i="1"/>
  <c r="C83" i="1" s="1"/>
  <c r="P112" i="1"/>
  <c r="X112" i="1"/>
  <c r="AF112" i="1"/>
  <c r="B83" i="1" s="1"/>
  <c r="Q112" i="1"/>
  <c r="AD112" i="1"/>
  <c r="Z112" i="1"/>
  <c r="K112" i="1"/>
  <c r="S112" i="1"/>
  <c r="Y112" i="1"/>
  <c r="W112" i="1"/>
  <c r="AA112" i="1"/>
  <c r="J148" i="1"/>
  <c r="E111" i="1"/>
  <c r="J149" i="1" l="1"/>
  <c r="E112" i="1"/>
  <c r="F112" i="1"/>
  <c r="AF113" i="1"/>
  <c r="B84" i="1" s="1"/>
  <c r="Z113" i="1"/>
  <c r="N113" i="1"/>
  <c r="Y113" i="1"/>
  <c r="K113" i="1"/>
  <c r="W113" i="1"/>
  <c r="P113" i="1"/>
  <c r="R113" i="1"/>
  <c r="AG113" i="1"/>
  <c r="C84" i="1" s="1"/>
  <c r="M113" i="1"/>
  <c r="AD113" i="1"/>
  <c r="AE113" i="1"/>
  <c r="O113" i="1"/>
  <c r="S113" i="1"/>
  <c r="V113" i="1"/>
  <c r="B114" i="1"/>
  <c r="C113" i="1"/>
  <c r="U113" i="1"/>
  <c r="AA113" i="1"/>
  <c r="L113" i="1"/>
  <c r="AC113" i="1"/>
  <c r="T113" i="1"/>
  <c r="Q113" i="1"/>
  <c r="X113" i="1"/>
  <c r="AB113" i="1"/>
  <c r="D113" i="1"/>
  <c r="K114" i="1" l="1"/>
  <c r="N114" i="1"/>
  <c r="V114" i="1"/>
  <c r="AB114" i="1"/>
  <c r="Z114" i="1"/>
  <c r="U114" i="1"/>
  <c r="AG114" i="1"/>
  <c r="C85" i="1" s="1"/>
  <c r="D114" i="1"/>
  <c r="AA114" i="1"/>
  <c r="W114" i="1"/>
  <c r="O114" i="1"/>
  <c r="AD114" i="1"/>
  <c r="S114" i="1"/>
  <c r="R114" i="1"/>
  <c r="L114" i="1"/>
  <c r="AF114" i="1"/>
  <c r="B85" i="1" s="1"/>
  <c r="B115" i="1"/>
  <c r="Y114" i="1"/>
  <c r="AC114" i="1"/>
  <c r="AE114" i="1"/>
  <c r="T114" i="1"/>
  <c r="M114" i="1"/>
  <c r="Q114" i="1"/>
  <c r="X114" i="1"/>
  <c r="C114" i="1"/>
  <c r="P114" i="1"/>
  <c r="F113" i="1"/>
  <c r="E113" i="1"/>
  <c r="J150" i="1"/>
  <c r="B116" i="1" l="1"/>
  <c r="AF115" i="1"/>
  <c r="B86" i="1" s="1"/>
  <c r="AD115" i="1"/>
  <c r="AC115" i="1"/>
  <c r="AA115" i="1"/>
  <c r="S115" i="1"/>
  <c r="V115" i="1"/>
  <c r="K115" i="1"/>
  <c r="AG115" i="1"/>
  <c r="C86" i="1" s="1"/>
  <c r="O115" i="1"/>
  <c r="T115" i="1"/>
  <c r="Y115" i="1"/>
  <c r="L115" i="1"/>
  <c r="X115" i="1"/>
  <c r="AB115" i="1"/>
  <c r="AE115" i="1"/>
  <c r="D115" i="1"/>
  <c r="R115" i="1"/>
  <c r="Q115" i="1"/>
  <c r="W115" i="1"/>
  <c r="N115" i="1"/>
  <c r="M115" i="1"/>
  <c r="Z115" i="1"/>
  <c r="P115" i="1"/>
  <c r="C115" i="1"/>
  <c r="U115" i="1"/>
  <c r="F114" i="1"/>
  <c r="E114" i="1"/>
  <c r="J151" i="1"/>
  <c r="B117" i="1" l="1"/>
  <c r="AF116" i="1"/>
  <c r="B87" i="1" s="1"/>
  <c r="L116" i="1"/>
  <c r="AA116" i="1"/>
  <c r="W116" i="1"/>
  <c r="C116" i="1"/>
  <c r="Q116" i="1"/>
  <c r="AC116" i="1"/>
  <c r="AG116" i="1"/>
  <c r="C87" i="1" s="1"/>
  <c r="N116" i="1"/>
  <c r="U116" i="1"/>
  <c r="X116" i="1"/>
  <c r="Z116" i="1"/>
  <c r="P116" i="1"/>
  <c r="AD116" i="1"/>
  <c r="AB116" i="1"/>
  <c r="R116" i="1"/>
  <c r="Y116" i="1"/>
  <c r="O116" i="1"/>
  <c r="V116" i="1"/>
  <c r="S116" i="1"/>
  <c r="D116" i="1"/>
  <c r="T116" i="1"/>
  <c r="M116" i="1"/>
  <c r="AE116" i="1"/>
  <c r="K116" i="1"/>
  <c r="F115" i="1"/>
  <c r="J152" i="1"/>
  <c r="E115" i="1"/>
  <c r="B118" i="1" l="1"/>
  <c r="AF117" i="1"/>
  <c r="B88" i="1" s="1"/>
  <c r="AD117" i="1"/>
  <c r="Y117" i="1"/>
  <c r="K117" i="1"/>
  <c r="C117" i="1"/>
  <c r="O117" i="1"/>
  <c r="S117" i="1"/>
  <c r="N117" i="1"/>
  <c r="R117" i="1"/>
  <c r="AB117" i="1"/>
  <c r="AG117" i="1"/>
  <c r="C88" i="1" s="1"/>
  <c r="W117" i="1"/>
  <c r="Z117" i="1"/>
  <c r="AA117" i="1"/>
  <c r="M117" i="1"/>
  <c r="AE117" i="1"/>
  <c r="Q117" i="1"/>
  <c r="X117" i="1"/>
  <c r="U117" i="1"/>
  <c r="P117" i="1"/>
  <c r="AC117" i="1"/>
  <c r="D117" i="1"/>
  <c r="L117" i="1"/>
  <c r="T117" i="1"/>
  <c r="V117" i="1"/>
  <c r="J153" i="1"/>
  <c r="E116" i="1"/>
  <c r="F116" i="1"/>
  <c r="B119" i="1" l="1"/>
  <c r="AF118" i="1"/>
  <c r="B89" i="1" s="1"/>
  <c r="C118" i="1"/>
  <c r="Q118" i="1"/>
  <c r="K118" i="1"/>
  <c r="R118" i="1"/>
  <c r="S118" i="1"/>
  <c r="AC118" i="1"/>
  <c r="AG118" i="1"/>
  <c r="C89" i="1" s="1"/>
  <c r="U118" i="1"/>
  <c r="W118" i="1"/>
  <c r="D118" i="1"/>
  <c r="Y118" i="1"/>
  <c r="AA118" i="1"/>
  <c r="L118" i="1"/>
  <c r="O118" i="1"/>
  <c r="AD118" i="1"/>
  <c r="AB118" i="1"/>
  <c r="X118" i="1"/>
  <c r="T118" i="1"/>
  <c r="N118" i="1"/>
  <c r="M118" i="1"/>
  <c r="AE118" i="1"/>
  <c r="Z118" i="1"/>
  <c r="P118" i="1"/>
  <c r="V118" i="1"/>
  <c r="E117" i="1"/>
  <c r="J154" i="1"/>
  <c r="F117" i="1"/>
  <c r="B120" i="1" l="1"/>
  <c r="AF119" i="1"/>
  <c r="B90" i="1" s="1"/>
  <c r="C119" i="1"/>
  <c r="Y119" i="1"/>
  <c r="AD119" i="1"/>
  <c r="AB119" i="1"/>
  <c r="R119" i="1"/>
  <c r="P119" i="1"/>
  <c r="Q119" i="1"/>
  <c r="AG119" i="1"/>
  <c r="C90" i="1" s="1"/>
  <c r="W119" i="1"/>
  <c r="AC119" i="1"/>
  <c r="K119" i="1"/>
  <c r="V119" i="1"/>
  <c r="U119" i="1"/>
  <c r="M119" i="1"/>
  <c r="Z119" i="1"/>
  <c r="N119" i="1"/>
  <c r="AE119" i="1"/>
  <c r="D119" i="1"/>
  <c r="T119" i="1"/>
  <c r="AA119" i="1"/>
  <c r="S119" i="1"/>
  <c r="O119" i="1"/>
  <c r="X119" i="1"/>
  <c r="L119" i="1"/>
  <c r="E118" i="1"/>
  <c r="J155" i="1"/>
  <c r="F118" i="1"/>
  <c r="B121" i="1" l="1"/>
  <c r="AF120" i="1"/>
  <c r="B91" i="1" s="1"/>
  <c r="X120" i="1"/>
  <c r="AA120" i="1"/>
  <c r="K120" i="1"/>
  <c r="AE120" i="1"/>
  <c r="M120" i="1"/>
  <c r="AG120" i="1"/>
  <c r="C91" i="1" s="1"/>
  <c r="V120" i="1"/>
  <c r="U120" i="1"/>
  <c r="AC120" i="1"/>
  <c r="W120" i="1"/>
  <c r="R120" i="1"/>
  <c r="Q120" i="1"/>
  <c r="T120" i="1"/>
  <c r="AB120" i="1"/>
  <c r="D120" i="1"/>
  <c r="C120" i="1"/>
  <c r="L120" i="1"/>
  <c r="P120" i="1"/>
  <c r="S120" i="1"/>
  <c r="N120" i="1"/>
  <c r="Z120" i="1"/>
  <c r="Y120" i="1"/>
  <c r="O120" i="1"/>
  <c r="AD120" i="1"/>
  <c r="J156" i="1"/>
  <c r="E119" i="1"/>
  <c r="F119" i="1"/>
  <c r="B122" i="1" l="1"/>
  <c r="AF121" i="1"/>
  <c r="B92" i="1" s="1"/>
  <c r="L121" i="1"/>
  <c r="X121" i="1"/>
  <c r="Z121" i="1"/>
  <c r="U121" i="1"/>
  <c r="Y121" i="1"/>
  <c r="W121" i="1"/>
  <c r="AE121" i="1"/>
  <c r="AG121" i="1"/>
  <c r="C92" i="1" s="1"/>
  <c r="K121" i="1"/>
  <c r="AB121" i="1"/>
  <c r="T121" i="1"/>
  <c r="N121" i="1"/>
  <c r="R121" i="1"/>
  <c r="M121" i="1"/>
  <c r="V121" i="1"/>
  <c r="S121" i="1"/>
  <c r="AA121" i="1"/>
  <c r="P121" i="1"/>
  <c r="O121" i="1"/>
  <c r="AD121" i="1"/>
  <c r="D121" i="1"/>
  <c r="AC121" i="1"/>
  <c r="Q121" i="1"/>
  <c r="C121" i="1"/>
  <c r="J157" i="1"/>
  <c r="E120" i="1"/>
  <c r="F120" i="1"/>
  <c r="B123" i="1" l="1"/>
  <c r="AF122" i="1"/>
  <c r="B93" i="1" s="1"/>
  <c r="W122" i="1"/>
  <c r="Z122" i="1"/>
  <c r="Y122" i="1"/>
  <c r="AE122" i="1"/>
  <c r="P122" i="1"/>
  <c r="L122" i="1"/>
  <c r="AD122" i="1"/>
  <c r="AG122" i="1"/>
  <c r="C93" i="1" s="1"/>
  <c r="U122" i="1"/>
  <c r="K122" i="1"/>
  <c r="N122" i="1"/>
  <c r="M122" i="1"/>
  <c r="S122" i="1"/>
  <c r="AB122" i="1"/>
  <c r="D122" i="1"/>
  <c r="C122" i="1"/>
  <c r="O122" i="1"/>
  <c r="R122" i="1"/>
  <c r="Q122" i="1"/>
  <c r="V122" i="1"/>
  <c r="X122" i="1"/>
  <c r="AA122" i="1"/>
  <c r="AC122" i="1"/>
  <c r="T122" i="1"/>
  <c r="J158" i="1"/>
  <c r="E121" i="1"/>
  <c r="F121" i="1"/>
  <c r="AF123" i="1" l="1"/>
  <c r="B94" i="1" s="1"/>
  <c r="Z123" i="1"/>
  <c r="T123" i="1"/>
  <c r="N123" i="1"/>
  <c r="R123" i="1"/>
  <c r="M123" i="1"/>
  <c r="O123" i="1"/>
  <c r="S123" i="1"/>
  <c r="AE123" i="1"/>
  <c r="K123" i="1"/>
  <c r="U123" i="1"/>
  <c r="AB123" i="1"/>
  <c r="AA123" i="1"/>
  <c r="AG123" i="1"/>
  <c r="C94" i="1" s="1"/>
  <c r="X123" i="1"/>
  <c r="Y123" i="1"/>
  <c r="AD123" i="1"/>
  <c r="L123" i="1"/>
  <c r="AC123" i="1"/>
  <c r="Q123" i="1"/>
  <c r="W123" i="1"/>
  <c r="V123" i="1"/>
  <c r="C123" i="1"/>
  <c r="D123" i="1"/>
  <c r="P123" i="1"/>
  <c r="F122" i="1"/>
  <c r="J159" i="1"/>
  <c r="E122" i="1"/>
  <c r="S126" i="1" l="1"/>
  <c r="O126" i="1"/>
  <c r="P126" i="1"/>
  <c r="X127" i="1"/>
  <c r="U125" i="1"/>
  <c r="O125" i="1"/>
  <c r="O148" i="1" s="1"/>
  <c r="T125" i="1"/>
  <c r="L127" i="1"/>
  <c r="K126" i="1"/>
  <c r="Z125" i="1"/>
  <c r="L126" i="1"/>
  <c r="W125" i="1"/>
  <c r="X125" i="1"/>
  <c r="P125" i="1"/>
  <c r="W127" i="1"/>
  <c r="AD127" i="1"/>
  <c r="AD126" i="1"/>
  <c r="AD125" i="1"/>
  <c r="AA125" i="1"/>
  <c r="AE126" i="1"/>
  <c r="AE127" i="1"/>
  <c r="AE125" i="1"/>
  <c r="R126" i="1"/>
  <c r="L125" i="1"/>
  <c r="T126" i="1"/>
  <c r="Z127" i="1"/>
  <c r="R127" i="1"/>
  <c r="O127" i="1"/>
  <c r="J160" i="1"/>
  <c r="E123" i="1"/>
  <c r="E124" i="1" s="1"/>
  <c r="D124" i="1"/>
  <c r="Q125" i="1"/>
  <c r="Q127" i="1"/>
  <c r="Q126" i="1"/>
  <c r="Y125" i="1"/>
  <c r="Y127" i="1"/>
  <c r="Y126" i="1"/>
  <c r="AB125" i="1"/>
  <c r="S125" i="1"/>
  <c r="N127" i="1"/>
  <c r="N125" i="1"/>
  <c r="N126" i="1"/>
  <c r="Z126" i="1"/>
  <c r="K125" i="1"/>
  <c r="S127" i="1"/>
  <c r="AB126" i="1"/>
  <c r="AB129" i="1" s="1"/>
  <c r="AA127" i="1"/>
  <c r="F123" i="1"/>
  <c r="F124" i="1" s="1"/>
  <c r="C124" i="1"/>
  <c r="I107" i="1"/>
  <c r="I106" i="1"/>
  <c r="C61" i="1" s="1"/>
  <c r="AC127" i="1"/>
  <c r="AC125" i="1"/>
  <c r="AC126" i="1"/>
  <c r="U126" i="1"/>
  <c r="U127" i="1"/>
  <c r="K127" i="1"/>
  <c r="W126" i="1"/>
  <c r="AA126" i="1"/>
  <c r="AA129" i="1" s="1"/>
  <c r="I108" i="1"/>
  <c r="V127" i="1"/>
  <c r="V125" i="1"/>
  <c r="V126" i="1"/>
  <c r="M127" i="1"/>
  <c r="M126" i="1"/>
  <c r="M125" i="1"/>
  <c r="P127" i="1"/>
  <c r="X126" i="1"/>
  <c r="R125" i="1"/>
  <c r="AB127" i="1"/>
  <c r="T127" i="1"/>
  <c r="O159" i="1" l="1"/>
  <c r="S156" i="1"/>
  <c r="L151" i="1"/>
  <c r="O143" i="1"/>
  <c r="O151" i="1"/>
  <c r="X155" i="1"/>
  <c r="Z146" i="1"/>
  <c r="O153" i="1"/>
  <c r="L129" i="1"/>
  <c r="L148" i="1"/>
  <c r="L145" i="1"/>
  <c r="X160" i="1"/>
  <c r="S146" i="1"/>
  <c r="O145" i="1"/>
  <c r="O150" i="1"/>
  <c r="O147" i="1"/>
  <c r="O149" i="1"/>
  <c r="O156" i="1"/>
  <c r="O152" i="1"/>
  <c r="O146" i="1"/>
  <c r="O160" i="1"/>
  <c r="O154" i="1"/>
  <c r="O157" i="1"/>
  <c r="S129" i="1"/>
  <c r="S155" i="1"/>
  <c r="O158" i="1"/>
  <c r="O144" i="1"/>
  <c r="O155" i="1"/>
  <c r="O129" i="1"/>
  <c r="L156" i="1"/>
  <c r="L153" i="1"/>
  <c r="X143" i="1"/>
  <c r="X148" i="1"/>
  <c r="L144" i="1"/>
  <c r="L157" i="1"/>
  <c r="L159" i="1"/>
  <c r="X151" i="1"/>
  <c r="X147" i="1"/>
  <c r="L154" i="1"/>
  <c r="L146" i="1"/>
  <c r="Q129" i="1"/>
  <c r="X158" i="1"/>
  <c r="L147" i="1"/>
  <c r="X154" i="1"/>
  <c r="X157" i="1"/>
  <c r="X144" i="1"/>
  <c r="X159" i="1"/>
  <c r="X156" i="1"/>
  <c r="L160" i="1"/>
  <c r="X145" i="1"/>
  <c r="L152" i="1"/>
  <c r="U129" i="1"/>
  <c r="V129" i="1"/>
  <c r="X129" i="1"/>
  <c r="M129" i="1"/>
  <c r="S145" i="1"/>
  <c r="S158" i="1"/>
  <c r="S143" i="1"/>
  <c r="S152" i="1"/>
  <c r="S157" i="1"/>
  <c r="S154" i="1"/>
  <c r="S150" i="1"/>
  <c r="AE129" i="1"/>
  <c r="S160" i="1"/>
  <c r="S148" i="1"/>
  <c r="S151" i="1"/>
  <c r="AC129" i="1"/>
  <c r="N129" i="1"/>
  <c r="E125" i="1"/>
  <c r="F125" i="1" s="1"/>
  <c r="M157" i="1"/>
  <c r="M153" i="1"/>
  <c r="M160" i="1"/>
  <c r="M145" i="1"/>
  <c r="M146" i="1"/>
  <c r="M154" i="1"/>
  <c r="M158" i="1"/>
  <c r="M143" i="1"/>
  <c r="M151" i="1"/>
  <c r="M155" i="1"/>
  <c r="M152" i="1"/>
  <c r="M144" i="1"/>
  <c r="M147" i="1"/>
  <c r="M148" i="1"/>
  <c r="M150" i="1"/>
  <c r="M149" i="1"/>
  <c r="M156" i="1"/>
  <c r="M159" i="1"/>
  <c r="V144" i="1"/>
  <c r="V151" i="1"/>
  <c r="V149" i="1"/>
  <c r="V145" i="1"/>
  <c r="V159" i="1"/>
  <c r="V155" i="1"/>
  <c r="V148" i="1"/>
  <c r="V160" i="1"/>
  <c r="V154" i="1"/>
  <c r="V153" i="1"/>
  <c r="V147" i="1"/>
  <c r="V158" i="1"/>
  <c r="V156" i="1"/>
  <c r="V157" i="1"/>
  <c r="V146" i="1"/>
  <c r="V143" i="1"/>
  <c r="V150" i="1"/>
  <c r="V152" i="1"/>
  <c r="N144" i="1"/>
  <c r="N153" i="1"/>
  <c r="N156" i="1"/>
  <c r="N151" i="1"/>
  <c r="N158" i="1"/>
  <c r="N160" i="1"/>
  <c r="N157" i="1"/>
  <c r="N145" i="1"/>
  <c r="N152" i="1"/>
  <c r="N146" i="1"/>
  <c r="N154" i="1"/>
  <c r="N143" i="1"/>
  <c r="N155" i="1"/>
  <c r="N148" i="1"/>
  <c r="N149" i="1"/>
  <c r="N150" i="1"/>
  <c r="N159" i="1"/>
  <c r="N147" i="1"/>
  <c r="Y129" i="1"/>
  <c r="R129" i="1"/>
  <c r="AA157" i="1"/>
  <c r="AA146" i="1"/>
  <c r="AA160" i="1"/>
  <c r="AA152" i="1"/>
  <c r="AA155" i="1"/>
  <c r="AA159" i="1"/>
  <c r="AA154" i="1"/>
  <c r="AA148" i="1"/>
  <c r="AA145" i="1"/>
  <c r="AA150" i="1"/>
  <c r="AA147" i="1"/>
  <c r="AA144" i="1"/>
  <c r="AA143" i="1"/>
  <c r="AA149" i="1"/>
  <c r="AA153" i="1"/>
  <c r="AA158" i="1"/>
  <c r="AA151" i="1"/>
  <c r="AA156" i="1"/>
  <c r="Z158" i="1"/>
  <c r="Z150" i="1"/>
  <c r="Z151" i="1"/>
  <c r="U146" i="1"/>
  <c r="U159" i="1"/>
  <c r="U153" i="1"/>
  <c r="U143" i="1"/>
  <c r="U155" i="1"/>
  <c r="L141" i="1"/>
  <c r="J76" i="1" s="1"/>
  <c r="R150" i="1"/>
  <c r="R145" i="1"/>
  <c r="R152" i="1"/>
  <c r="R159" i="1"/>
  <c r="R154" i="1"/>
  <c r="R157" i="1"/>
  <c r="R151" i="1"/>
  <c r="R149" i="1"/>
  <c r="R155" i="1"/>
  <c r="R147" i="1"/>
  <c r="R144" i="1"/>
  <c r="R148" i="1"/>
  <c r="R160" i="1"/>
  <c r="R158" i="1"/>
  <c r="R146" i="1"/>
  <c r="R143" i="1"/>
  <c r="R156" i="1"/>
  <c r="R153" i="1"/>
  <c r="W129" i="1"/>
  <c r="W150" i="1"/>
  <c r="W149" i="1"/>
  <c r="W159" i="1"/>
  <c r="W153" i="1"/>
  <c r="W156" i="1"/>
  <c r="W145" i="1"/>
  <c r="W146" i="1"/>
  <c r="W160" i="1"/>
  <c r="W148" i="1"/>
  <c r="W151" i="1"/>
  <c r="W157" i="1"/>
  <c r="W144" i="1"/>
  <c r="W152" i="1"/>
  <c r="W155" i="1"/>
  <c r="W143" i="1"/>
  <c r="W154" i="1"/>
  <c r="W147" i="1"/>
  <c r="C62" i="1"/>
  <c r="F132" i="1"/>
  <c r="C65" i="1"/>
  <c r="K147" i="1"/>
  <c r="K143" i="1"/>
  <c r="K152" i="1"/>
  <c r="K157" i="1"/>
  <c r="K153" i="1"/>
  <c r="K154" i="1"/>
  <c r="K155" i="1"/>
  <c r="K151" i="1"/>
  <c r="K149" i="1"/>
  <c r="K144" i="1"/>
  <c r="K150" i="1"/>
  <c r="K148" i="1"/>
  <c r="K159" i="1"/>
  <c r="K145" i="1"/>
  <c r="K156" i="1"/>
  <c r="K160" i="1"/>
  <c r="K158" i="1"/>
  <c r="K146" i="1"/>
  <c r="L136" i="1"/>
  <c r="I75" i="1" s="1"/>
  <c r="Q152" i="1"/>
  <c r="Q149" i="1"/>
  <c r="Q155" i="1"/>
  <c r="Q157" i="1"/>
  <c r="Q148" i="1"/>
  <c r="Q145" i="1"/>
  <c r="Q151" i="1"/>
  <c r="Q147" i="1"/>
  <c r="Q144" i="1"/>
  <c r="Q156" i="1"/>
  <c r="Q150" i="1"/>
  <c r="Q158" i="1"/>
  <c r="Q160" i="1"/>
  <c r="Q146" i="1"/>
  <c r="Q153" i="1"/>
  <c r="Q143" i="1"/>
  <c r="Q154" i="1"/>
  <c r="Q159" i="1"/>
  <c r="AE159" i="1"/>
  <c r="AE157" i="1"/>
  <c r="AE144" i="1"/>
  <c r="AE148" i="1"/>
  <c r="AE147" i="1"/>
  <c r="AE146" i="1"/>
  <c r="AE145" i="1"/>
  <c r="AE150" i="1"/>
  <c r="AE156" i="1"/>
  <c r="AE160" i="1"/>
  <c r="AE158" i="1"/>
  <c r="AE153" i="1"/>
  <c r="AE151" i="1"/>
  <c r="AE149" i="1"/>
  <c r="AE152" i="1"/>
  <c r="AE143" i="1"/>
  <c r="AE154" i="1"/>
  <c r="AE155" i="1"/>
  <c r="AD147" i="1"/>
  <c r="AD151" i="1"/>
  <c r="AD152" i="1"/>
  <c r="AD159" i="1"/>
  <c r="AD153" i="1"/>
  <c r="AD143" i="1"/>
  <c r="AD150" i="1"/>
  <c r="AD160" i="1"/>
  <c r="AD149" i="1"/>
  <c r="AD154" i="1"/>
  <c r="AD148" i="1"/>
  <c r="AD145" i="1"/>
  <c r="AD157" i="1"/>
  <c r="AD155" i="1"/>
  <c r="AD144" i="1"/>
  <c r="AD146" i="1"/>
  <c r="AD158" i="1"/>
  <c r="AD156" i="1"/>
  <c r="P150" i="1"/>
  <c r="P159" i="1"/>
  <c r="P153" i="1"/>
  <c r="P145" i="1"/>
  <c r="P129" i="1"/>
  <c r="P143" i="1"/>
  <c r="P157" i="1"/>
  <c r="P155" i="1"/>
  <c r="P151" i="1"/>
  <c r="P152" i="1"/>
  <c r="P146" i="1"/>
  <c r="P144" i="1"/>
  <c r="P156" i="1"/>
  <c r="P148" i="1"/>
  <c r="P147" i="1"/>
  <c r="P154" i="1"/>
  <c r="P160" i="1"/>
  <c r="P158" i="1"/>
  <c r="P149" i="1"/>
  <c r="Z147" i="1"/>
  <c r="Z153" i="1"/>
  <c r="U145" i="1"/>
  <c r="U154" i="1"/>
  <c r="U160" i="1"/>
  <c r="U149" i="1"/>
  <c r="U157" i="1"/>
  <c r="L140" i="1"/>
  <c r="I76" i="1" s="1"/>
  <c r="L137" i="1"/>
  <c r="I109" i="1"/>
  <c r="AC155" i="1"/>
  <c r="AC160" i="1"/>
  <c r="AC143" i="1"/>
  <c r="AC156" i="1"/>
  <c r="AC154" i="1"/>
  <c r="AC149" i="1"/>
  <c r="AC159" i="1"/>
  <c r="AC148" i="1"/>
  <c r="AC145" i="1"/>
  <c r="AC147" i="1"/>
  <c r="AC153" i="1"/>
  <c r="AC150" i="1"/>
  <c r="AC146" i="1"/>
  <c r="AC151" i="1"/>
  <c r="AC158" i="1"/>
  <c r="AC152" i="1"/>
  <c r="AC157" i="1"/>
  <c r="AC144" i="1"/>
  <c r="Z157" i="1"/>
  <c r="Z144" i="1"/>
  <c r="Z156" i="1"/>
  <c r="Z129" i="1"/>
  <c r="Z145" i="1"/>
  <c r="Z149" i="1"/>
  <c r="S149" i="1"/>
  <c r="S144" i="1"/>
  <c r="S147" i="1"/>
  <c r="S153" i="1"/>
  <c r="S159" i="1"/>
  <c r="Y154" i="1"/>
  <c r="Y146" i="1"/>
  <c r="Y160" i="1"/>
  <c r="Y155" i="1"/>
  <c r="Y147" i="1"/>
  <c r="Y149" i="1"/>
  <c r="Y158" i="1"/>
  <c r="Y144" i="1"/>
  <c r="Y159" i="1"/>
  <c r="Y152" i="1"/>
  <c r="Y151" i="1"/>
  <c r="Y157" i="1"/>
  <c r="Y148" i="1"/>
  <c r="Y153" i="1"/>
  <c r="Y156" i="1"/>
  <c r="Y143" i="1"/>
  <c r="Y150" i="1"/>
  <c r="Y145" i="1"/>
  <c r="T143" i="1"/>
  <c r="T154" i="1"/>
  <c r="T149" i="1"/>
  <c r="T151" i="1"/>
  <c r="T129" i="1"/>
  <c r="T144" i="1"/>
  <c r="T159" i="1"/>
  <c r="T147" i="1"/>
  <c r="T146" i="1"/>
  <c r="T158" i="1"/>
  <c r="T157" i="1"/>
  <c r="T160" i="1"/>
  <c r="T156" i="1"/>
  <c r="T145" i="1"/>
  <c r="T155" i="1"/>
  <c r="T153" i="1"/>
  <c r="T150" i="1"/>
  <c r="T148" i="1"/>
  <c r="AD129" i="1"/>
  <c r="X150" i="1"/>
  <c r="X153" i="1"/>
  <c r="X152" i="1"/>
  <c r="X146" i="1"/>
  <c r="X149" i="1"/>
  <c r="Z159" i="1"/>
  <c r="Z154" i="1"/>
  <c r="Z152" i="1"/>
  <c r="T152" i="1"/>
  <c r="W158" i="1"/>
  <c r="U144" i="1"/>
  <c r="U158" i="1"/>
  <c r="U148" i="1"/>
  <c r="U156" i="1"/>
  <c r="AB148" i="1"/>
  <c r="AB160" i="1"/>
  <c r="AB146" i="1"/>
  <c r="AB151" i="1"/>
  <c r="AB158" i="1"/>
  <c r="AB147" i="1"/>
  <c r="AB157" i="1"/>
  <c r="AB154" i="1"/>
  <c r="AB159" i="1"/>
  <c r="AB144" i="1"/>
  <c r="AB155" i="1"/>
  <c r="AB143" i="1"/>
  <c r="AB149" i="1"/>
  <c r="AB156" i="1"/>
  <c r="AB153" i="1"/>
  <c r="AB150" i="1"/>
  <c r="AB152" i="1"/>
  <c r="AB145" i="1"/>
  <c r="L149" i="1"/>
  <c r="L143" i="1"/>
  <c r="L158" i="1"/>
  <c r="L150" i="1"/>
  <c r="L155" i="1"/>
  <c r="Z143" i="1"/>
  <c r="Z148" i="1"/>
  <c r="Z155" i="1"/>
  <c r="Z160" i="1"/>
  <c r="U147" i="1"/>
  <c r="U152" i="1"/>
  <c r="U151" i="1"/>
  <c r="U150" i="1"/>
  <c r="E83" i="1" l="1"/>
  <c r="E82" i="1"/>
  <c r="O162" i="1"/>
  <c r="O163" i="1" s="1"/>
  <c r="L131" i="1"/>
  <c r="L134" i="1" s="1"/>
  <c r="C73" i="1" s="1"/>
  <c r="F128" i="1"/>
  <c r="X162" i="1"/>
  <c r="X163" i="1" s="1"/>
  <c r="S162" i="1"/>
  <c r="S163" i="1" s="1"/>
  <c r="V162" i="1"/>
  <c r="V163" i="1" s="1"/>
  <c r="F127" i="1"/>
  <c r="Y162" i="1"/>
  <c r="Y163" i="1" s="1"/>
  <c r="P162" i="1"/>
  <c r="P163" i="1" s="1"/>
  <c r="Q162" i="1"/>
  <c r="Q163" i="1" s="1"/>
  <c r="W162" i="1"/>
  <c r="W163" i="1" s="1"/>
  <c r="U162" i="1"/>
  <c r="U163" i="1" s="1"/>
  <c r="AA162" i="1"/>
  <c r="AA163" i="1" s="1"/>
  <c r="B129" i="1"/>
  <c r="C66" i="1"/>
  <c r="Z162" i="1"/>
  <c r="Z163" i="1" s="1"/>
  <c r="L162" i="1"/>
  <c r="L163" i="1" s="1"/>
  <c r="AB162" i="1"/>
  <c r="AB163" i="1" s="1"/>
  <c r="T162" i="1"/>
  <c r="T163" i="1" s="1"/>
  <c r="K162" i="1"/>
  <c r="K163" i="1" s="1"/>
  <c r="N162" i="1"/>
  <c r="N163" i="1" s="1"/>
  <c r="M162" i="1"/>
  <c r="M163" i="1" s="1"/>
  <c r="L132" i="1"/>
  <c r="AC162" i="1"/>
  <c r="AC163" i="1" s="1"/>
  <c r="J75" i="1"/>
  <c r="L138" i="1"/>
  <c r="AD162" i="1"/>
  <c r="AD163" i="1" s="1"/>
  <c r="AE162" i="1"/>
  <c r="AE163" i="1" s="1"/>
  <c r="R162" i="1"/>
  <c r="R163" i="1" s="1"/>
  <c r="G123" i="1" l="1"/>
  <c r="G121" i="1"/>
  <c r="G117" i="1"/>
  <c r="C70" i="1"/>
  <c r="G120" i="1"/>
  <c r="G109" i="1"/>
  <c r="G111" i="1"/>
  <c r="G108" i="1"/>
  <c r="G115" i="1"/>
  <c r="G114" i="1"/>
  <c r="G106" i="1"/>
  <c r="G118" i="1"/>
  <c r="G110" i="1"/>
  <c r="G112" i="1"/>
  <c r="G116" i="1"/>
  <c r="G122" i="1"/>
  <c r="G119" i="1"/>
  <c r="G113" i="1"/>
  <c r="G107" i="1"/>
  <c r="C71" i="1"/>
  <c r="L133" i="1"/>
  <c r="C72" i="1" s="1"/>
  <c r="K164" i="1"/>
  <c r="G124" i="1" l="1"/>
  <c r="H134" i="1" s="1"/>
  <c r="F129" i="1" l="1"/>
  <c r="F130" i="1" s="1"/>
  <c r="F131" i="1" l="1"/>
  <c r="K75" i="1" s="1"/>
  <c r="F133" i="1"/>
  <c r="K76" i="1"/>
  <c r="F134" i="1" l="1"/>
  <c r="F135" i="1" s="1"/>
  <c r="C68" i="1" s="1"/>
</calcChain>
</file>

<file path=xl/comments1.xml><?xml version="1.0" encoding="utf-8"?>
<comments xmlns="http://schemas.openxmlformats.org/spreadsheetml/2006/main">
  <authors>
    <author/>
  </authors>
  <commentList>
    <comment ref="C57" authorId="0" shapeId="0">
      <text>
        <r>
          <rPr>
            <sz val="10"/>
            <rFont val="Arial"/>
            <family val="2"/>
          </rPr>
          <t>Use the number spinner here to adjust this number.</t>
        </r>
      </text>
    </comment>
    <comment ref="C68" authorId="0" shapeId="0">
      <text>
        <r>
          <rPr>
            <sz val="10"/>
            <color indexed="8"/>
            <rFont val="Tahoma"/>
            <family val="2"/>
          </rPr>
          <t>This is the predicted relative standard deviation based only on the current calibration curve (graphed at right). Compate this to cell C72 below, in red.</t>
        </r>
      </text>
    </comment>
    <comment ref="C72" authorId="0" shapeId="0">
      <text>
        <r>
          <rPr>
            <sz val="10"/>
            <color indexed="8"/>
            <rFont val="Tahoma"/>
            <family val="2"/>
          </rPr>
          <t>This is the actual stardard deviation of the measured sample concentration from 20 completely separate experiments (20 calibration curves and sample readings).  Compare this to cell C68 (in red).</t>
        </r>
      </text>
    </comment>
    <comment ref="F126" authorId="0" shapeId="0">
      <text>
        <r>
          <rPr>
            <sz val="10"/>
            <rFont val="Arial"/>
            <family val="2"/>
          </rPr>
          <t>Click these cells to see the equations</t>
        </r>
      </text>
    </comment>
  </commentList>
</comments>
</file>

<file path=xl/sharedStrings.xml><?xml version="1.0" encoding="utf-8"?>
<sst xmlns="http://schemas.openxmlformats.org/spreadsheetml/2006/main" count="135" uniqueCount="92">
  <si>
    <t xml:space="preserve">                               </t>
  </si>
  <si>
    <t>Simulation of Linear Calibration Curve Method</t>
  </si>
  <si>
    <t xml:space="preserve"> </t>
  </si>
  <si>
    <t>variable</t>
  </si>
  <si>
    <t>value</t>
  </si>
  <si>
    <t>description</t>
  </si>
  <si>
    <t>mo</t>
  </si>
  <si>
    <t>Analytical curve slope without interference</t>
  </si>
  <si>
    <t>z</t>
  </si>
  <si>
    <t>Analytical curve non-linearity (0 = linear)</t>
  </si>
  <si>
    <t>n</t>
  </si>
  <si>
    <t>Ev</t>
  </si>
  <si>
    <t>Random volumetric error (% RSD )</t>
  </si>
  <si>
    <t>True analyte concentration in sample</t>
  </si>
  <si>
    <t>Es</t>
  </si>
  <si>
    <t>Signal measurement error (% RSD)</t>
  </si>
  <si>
    <t>Cx</t>
  </si>
  <si>
    <t>Cs</t>
  </si>
  <si>
    <t>Concentration of highest standard solution</t>
  </si>
  <si>
    <t>ns</t>
  </si>
  <si>
    <t>blank</t>
  </si>
  <si>
    <t>(Uncorrected) blank signal</t>
  </si>
  <si>
    <t>Computed results based on single calibration curve shown</t>
  </si>
  <si>
    <t>slope</t>
  </si>
  <si>
    <t>Slope of calibration standards</t>
  </si>
  <si>
    <t>intercept</t>
  </si>
  <si>
    <t>Intercept of calibration standards</t>
  </si>
  <si>
    <t>Sx</t>
  </si>
  <si>
    <t>Signal given by sample</t>
  </si>
  <si>
    <t>m</t>
  </si>
  <si>
    <t>Analytical curve slope in actual sample</t>
  </si>
  <si>
    <t>result</t>
  </si>
  <si>
    <t>Calculated concentration of unknown</t>
  </si>
  <si>
    <t>error</t>
  </si>
  <si>
    <r>
      <t xml:space="preserve">% difference between </t>
    </r>
    <r>
      <rPr>
        <b/>
        <sz val="11"/>
        <rFont val="Arial"/>
        <family val="2"/>
      </rPr>
      <t>result</t>
    </r>
    <r>
      <rPr>
        <sz val="11"/>
        <rFont val="Arial"/>
        <family val="2"/>
      </rPr>
      <t xml:space="preserve"> and true </t>
    </r>
    <r>
      <rPr>
        <b/>
        <sz val="11"/>
        <rFont val="Arial"/>
        <family val="2"/>
      </rPr>
      <t>Cx</t>
    </r>
  </si>
  <si>
    <t>recovery</t>
  </si>
  <si>
    <t>Relative % effect of interference on signal</t>
  </si>
  <si>
    <t>Pred RSD</t>
  </si>
  <si>
    <t>Predicted RSD based on current calibration.</t>
  </si>
  <si>
    <t>Statistics</t>
  </si>
  <si>
    <t>Statistics of 20 repeat experiments (separate calibrations and measurements)</t>
  </si>
  <si>
    <t>Mean</t>
  </si>
  <si>
    <t>Average of 20 measurements of Cx</t>
  </si>
  <si>
    <t>s</t>
  </si>
  <si>
    <t>Standard deviation of the 20 measurements</t>
  </si>
  <si>
    <t>% RSD</t>
  </si>
  <si>
    <t>Relative standard deviation</t>
  </si>
  <si>
    <t>Error</t>
  </si>
  <si>
    <r>
      <t xml:space="preserve">% difference between </t>
    </r>
    <r>
      <rPr>
        <b/>
        <sz val="11"/>
        <rFont val="Arial"/>
        <family val="2"/>
      </rPr>
      <t>mean</t>
    </r>
    <r>
      <rPr>
        <sz val="11"/>
        <rFont val="Arial"/>
        <family val="2"/>
      </rPr>
      <t xml:space="preserve"> and true </t>
    </r>
    <r>
      <rPr>
        <b/>
        <sz val="11"/>
        <rFont val="Arial"/>
        <family val="2"/>
      </rPr>
      <t>Cx</t>
    </r>
  </si>
  <si>
    <t>Comparison of error metrics</t>
  </si>
  <si>
    <t>Avg. of 20 repeats</t>
  </si>
  <si>
    <t>st. dev. of 20 repeats</t>
  </si>
  <si>
    <t>Pred. st. dev (single set)</t>
  </si>
  <si>
    <t>Slope</t>
  </si>
  <si>
    <t>Intercept</t>
  </si>
  <si>
    <t>Analytical curve (blue line)</t>
  </si>
  <si>
    <t>21 repeat experiments (separate calibrations and measurements)</t>
  </si>
  <si>
    <t>Standards (Red triangles)</t>
  </si>
  <si>
    <t>x^2</t>
  </si>
  <si>
    <t>x*y</t>
  </si>
  <si>
    <t>Current calibration curve</t>
  </si>
  <si>
    <r>
      <t>Rsquared (R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</si>
  <si>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Average (R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</si>
  <si>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Sample (Yellow triangle)</t>
  </si>
  <si>
    <t>delta = ns*sumx2-sumx^2</t>
  </si>
  <si>
    <t>Prediction of random errors (standard deviations)</t>
  </si>
  <si>
    <t>slope: m = (ns*sumxy-sumx*sumy)/delta</t>
  </si>
  <si>
    <t>Measured Cx</t>
  </si>
  <si>
    <t>intercept: b = (sumx2*sumy-sumx*sumxy)/delta</t>
  </si>
  <si>
    <t>Estimated standard deviation of the ys</t>
  </si>
  <si>
    <t>Result</t>
  </si>
  <si>
    <t>Estimated standard deviation of the y intercept</t>
  </si>
  <si>
    <t>Statistics of 20 entire repeats</t>
  </si>
  <si>
    <t>Estimated standard deviation of the slope</t>
  </si>
  <si>
    <t>Sx-intercept</t>
  </si>
  <si>
    <t>s=standard deviation corrected for small sample size</t>
  </si>
  <si>
    <t>Estimated standard deviation of (Sx-intercept)</t>
  </si>
  <si>
    <t>RSD=relative standard deviation</t>
  </si>
  <si>
    <t>Estimated standard deviation of result=(Sx-intercept)/slope</t>
  </si>
  <si>
    <t>Accuracy</t>
  </si>
  <si>
    <t>Estimated relative standard deviation of result</t>
  </si>
  <si>
    <t>Slope:</t>
  </si>
  <si>
    <t>Intercept:</t>
  </si>
  <si>
    <r>
      <t>© Tom O'Haver (</t>
    </r>
    <r>
      <rPr>
        <sz val="10"/>
        <color indexed="12"/>
        <rFont val="Arial"/>
        <family val="2"/>
      </rPr>
      <t>toh@umd.edu</t>
    </r>
    <r>
      <rPr>
        <sz val="10"/>
        <rFont val="Arial"/>
        <family val="2"/>
      </rPr>
      <t>), June, 2009</t>
    </r>
  </si>
  <si>
    <t>residuals</t>
  </si>
  <si>
    <t>St. Dev.</t>
  </si>
  <si>
    <t>RSD</t>
  </si>
  <si>
    <t>average RSD</t>
  </si>
  <si>
    <t xml:space="preserve">         Number of standard solutions   </t>
  </si>
  <si>
    <t>Interference factor (zero = no interference)</t>
  </si>
  <si>
    <t>Sample signal reading (green line)</t>
  </si>
  <si>
    <t>Calculated sample concentration (blue 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</si>
</sst>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%"/>
    <numFmt numFmtId="166" formatCode="0.000"/>
    <numFmt numFmtId="167" formatCode="0.00000"/>
  </numFmts>
  <fonts count="18" x14ac:knownFonts="1"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color indexed="8"/>
      <name val="Tahoma"/>
      <family val="2"/>
    </font>
    <font>
      <sz val="10.5"/>
      <name val="Arial"/>
      <family val="2"/>
    </font>
    <font>
      <b/>
      <sz val="13"/>
      <name val="Arial"/>
      <family val="2"/>
    </font>
    <font>
      <sz val="10"/>
      <color indexed="9"/>
      <name val="Arial"/>
      <family val="2"/>
    </font>
    <font>
      <b/>
      <sz val="12"/>
      <name val="Symbol"/>
      <family val="1"/>
      <charset val="2"/>
    </font>
    <font>
      <b/>
      <sz val="9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1"/>
      <color rgb="FF2016F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ont="1" applyAlignment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49" fontId="3" fillId="3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right"/>
    </xf>
    <xf numFmtId="49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9" fillId="0" borderId="0" xfId="0" applyFont="1" applyBorder="1"/>
    <xf numFmtId="0" fontId="2" fillId="0" borderId="0" xfId="0" applyFont="1" applyBorder="1" applyAlignment="1">
      <alignment wrapText="1"/>
    </xf>
    <xf numFmtId="0" fontId="10" fillId="0" borderId="0" xfId="0" applyFont="1" applyProtection="1">
      <protection hidden="1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1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0" fillId="0" borderId="2" xfId="0" applyBorder="1"/>
    <xf numFmtId="0" fontId="0" fillId="0" borderId="7" xfId="0" applyBorder="1"/>
    <xf numFmtId="0" fontId="3" fillId="0" borderId="0" xfId="0" applyFont="1" applyBorder="1"/>
    <xf numFmtId="0" fontId="0" fillId="0" borderId="4" xfId="0" applyFont="1" applyBorder="1"/>
    <xf numFmtId="0" fontId="12" fillId="0" borderId="0" xfId="0" applyFont="1"/>
    <xf numFmtId="0" fontId="0" fillId="0" borderId="3" xfId="0" applyBorder="1"/>
    <xf numFmtId="0" fontId="13" fillId="0" borderId="2" xfId="0" applyFont="1" applyBorder="1"/>
    <xf numFmtId="164" fontId="0" fillId="0" borderId="2" xfId="0" applyNumberFormat="1" applyBorder="1"/>
    <xf numFmtId="164" fontId="5" fillId="0" borderId="0" xfId="0" applyNumberFormat="1" applyFont="1" applyBorder="1" applyAlignment="1" applyProtection="1">
      <alignment horizontal="center"/>
    </xf>
    <xf numFmtId="0" fontId="0" fillId="0" borderId="6" xfId="0" applyBorder="1"/>
    <xf numFmtId="164" fontId="0" fillId="0" borderId="0" xfId="0" applyNumberFormat="1"/>
    <xf numFmtId="167" fontId="5" fillId="0" borderId="0" xfId="0" applyNumberFormat="1" applyFont="1" applyBorder="1" applyAlignment="1" applyProtection="1">
      <alignment horizontal="center"/>
    </xf>
    <xf numFmtId="167" fontId="5" fillId="0" borderId="6" xfId="0" applyNumberFormat="1" applyFont="1" applyBorder="1" applyAlignment="1" applyProtection="1">
      <alignment horizontal="center"/>
    </xf>
    <xf numFmtId="0" fontId="13" fillId="0" borderId="5" xfId="0" applyFont="1" applyBorder="1"/>
    <xf numFmtId="164" fontId="0" fillId="0" borderId="5" xfId="0" applyNumberFormat="1" applyBorder="1"/>
    <xf numFmtId="166" fontId="0" fillId="0" borderId="6" xfId="0" applyNumberFormat="1" applyBorder="1"/>
    <xf numFmtId="164" fontId="5" fillId="0" borderId="6" xfId="0" applyNumberFormat="1" applyFont="1" applyBorder="1" applyAlignment="1" applyProtection="1">
      <alignment horizontal="center"/>
    </xf>
    <xf numFmtId="164" fontId="0" fillId="0" borderId="9" xfId="0" applyNumberFormat="1" applyBorder="1" applyAlignment="1">
      <alignment horizontal="left" indent="1"/>
    </xf>
    <xf numFmtId="0" fontId="13" fillId="0" borderId="7" xfId="0" applyFont="1" applyBorder="1"/>
    <xf numFmtId="164" fontId="0" fillId="0" borderId="7" xfId="0" applyNumberFormat="1" applyBorder="1"/>
    <xf numFmtId="0" fontId="0" fillId="0" borderId="9" xfId="0" applyBorder="1"/>
    <xf numFmtId="0" fontId="0" fillId="0" borderId="0" xfId="0" applyAlignment="1">
      <alignment horizontal="right"/>
    </xf>
    <xf numFmtId="0" fontId="3" fillId="0" borderId="2" xfId="0" applyFont="1" applyBorder="1"/>
    <xf numFmtId="0" fontId="0" fillId="0" borderId="2" xfId="0" applyFont="1" applyBorder="1" applyAlignment="1">
      <alignment horizontal="right"/>
    </xf>
    <xf numFmtId="167" fontId="0" fillId="0" borderId="3" xfId="0" applyNumberFormat="1" applyBorder="1" applyAlignment="1">
      <alignment horizontal="left" indent="1"/>
    </xf>
    <xf numFmtId="167" fontId="0" fillId="0" borderId="4" xfId="0" applyNumberFormat="1" applyBorder="1" applyAlignment="1">
      <alignment horizontal="left" indent="1"/>
    </xf>
    <xf numFmtId="164" fontId="0" fillId="0" borderId="9" xfId="0" applyNumberFormat="1" applyBorder="1"/>
    <xf numFmtId="0" fontId="0" fillId="0" borderId="5" xfId="0" applyFont="1" applyBorder="1" applyAlignment="1">
      <alignment horizontal="right"/>
    </xf>
    <xf numFmtId="167" fontId="0" fillId="0" borderId="0" xfId="0" applyNumberFormat="1" applyBorder="1" applyAlignment="1">
      <alignment horizontal="left" indent="1"/>
    </xf>
    <xf numFmtId="167" fontId="0" fillId="0" borderId="6" xfId="0" applyNumberFormat="1" applyBorder="1" applyAlignment="1">
      <alignment horizontal="left" indent="1"/>
    </xf>
    <xf numFmtId="164" fontId="0" fillId="0" borderId="6" xfId="0" applyNumberFormat="1" applyBorder="1"/>
    <xf numFmtId="0" fontId="0" fillId="0" borderId="7" xfId="0" applyFont="1" applyBorder="1" applyAlignment="1">
      <alignment horizontal="right"/>
    </xf>
    <xf numFmtId="164" fontId="0" fillId="0" borderId="8" xfId="0" applyNumberFormat="1" applyBorder="1" applyAlignment="1">
      <alignment horizontal="left" indent="1"/>
    </xf>
    <xf numFmtId="164" fontId="5" fillId="0" borderId="8" xfId="0" applyNumberFormat="1" applyFont="1" applyBorder="1" applyAlignment="1" applyProtection="1">
      <alignment horizontal="center"/>
      <protection locked="0"/>
    </xf>
    <xf numFmtId="164" fontId="5" fillId="0" borderId="9" xfId="0" applyNumberFormat="1" applyFont="1" applyBorder="1" applyAlignment="1" applyProtection="1">
      <alignment horizontal="center"/>
      <protection locked="0"/>
    </xf>
    <xf numFmtId="49" fontId="0" fillId="0" borderId="2" xfId="0" applyNumberFormat="1" applyFont="1" applyBorder="1" applyAlignment="1" applyProtection="1">
      <alignment horizontal="left"/>
      <protection locked="0"/>
    </xf>
    <xf numFmtId="166" fontId="3" fillId="0" borderId="4" xfId="0" applyNumberFormat="1" applyFont="1" applyBorder="1" applyProtection="1">
      <protection locked="0"/>
    </xf>
    <xf numFmtId="49" fontId="0" fillId="0" borderId="5" xfId="0" applyNumberFormat="1" applyFont="1" applyBorder="1" applyAlignment="1" applyProtection="1">
      <alignment horizontal="left"/>
      <protection locked="0"/>
    </xf>
    <xf numFmtId="164" fontId="3" fillId="0" borderId="6" xfId="0" applyNumberFormat="1" applyFont="1" applyBorder="1" applyProtection="1">
      <protection locked="0"/>
    </xf>
    <xf numFmtId="10" fontId="3" fillId="0" borderId="6" xfId="0" applyNumberFormat="1" applyFont="1" applyBorder="1" applyProtection="1">
      <protection locked="0"/>
    </xf>
    <xf numFmtId="49" fontId="0" fillId="0" borderId="7" xfId="0" applyNumberFormat="1" applyFont="1" applyBorder="1" applyAlignment="1" applyProtection="1">
      <alignment horizontal="left"/>
      <protection locked="0"/>
    </xf>
    <xf numFmtId="10" fontId="3" fillId="0" borderId="9" xfId="0" applyNumberFormat="1" applyFont="1" applyBorder="1" applyProtection="1">
      <protection locked="0"/>
    </xf>
    <xf numFmtId="0" fontId="0" fillId="0" borderId="8" xfId="0" applyBorder="1"/>
    <xf numFmtId="10" fontId="0" fillId="0" borderId="9" xfId="0" applyNumberFormat="1" applyBorder="1"/>
    <xf numFmtId="166" fontId="0" fillId="0" borderId="0" xfId="0" applyNumberFormat="1" applyFont="1"/>
    <xf numFmtId="10" fontId="0" fillId="0" borderId="0" xfId="0" applyNumberFormat="1"/>
    <xf numFmtId="164" fontId="3" fillId="0" borderId="9" xfId="0" applyNumberFormat="1" applyFont="1" applyBorder="1" applyProtection="1">
      <protection locked="0"/>
    </xf>
    <xf numFmtId="10" fontId="3" fillId="0" borderId="0" xfId="0" applyNumberFormat="1" applyFont="1" applyBorder="1" applyProtection="1">
      <protection locked="0"/>
    </xf>
    <xf numFmtId="164" fontId="5" fillId="0" borderId="0" xfId="0" applyNumberFormat="1" applyFont="1" applyBorder="1" applyAlignment="1" applyProtection="1">
      <alignment horizontal="center"/>
      <protection locked="0"/>
    </xf>
    <xf numFmtId="2" fontId="13" fillId="0" borderId="5" xfId="0" applyNumberFormat="1" applyFont="1" applyBorder="1"/>
    <xf numFmtId="2" fontId="13" fillId="0" borderId="6" xfId="0" applyNumberFormat="1" applyFont="1" applyBorder="1"/>
    <xf numFmtId="2" fontId="13" fillId="0" borderId="7" xfId="0" applyNumberFormat="1" applyFont="1" applyBorder="1"/>
    <xf numFmtId="2" fontId="13" fillId="0" borderId="9" xfId="0" applyNumberFormat="1" applyFont="1" applyBorder="1"/>
    <xf numFmtId="2" fontId="13" fillId="0" borderId="0" xfId="0" applyNumberFormat="1" applyFont="1"/>
    <xf numFmtId="2" fontId="0" fillId="0" borderId="6" xfId="0" applyNumberFormat="1" applyBorder="1" applyAlignment="1">
      <alignment horizontal="left" indent="1"/>
    </xf>
    <xf numFmtId="166" fontId="0" fillId="0" borderId="4" xfId="0" applyNumberFormat="1" applyBorder="1" applyAlignment="1">
      <alignment horizontal="left" indent="1"/>
    </xf>
    <xf numFmtId="165" fontId="3" fillId="0" borderId="0" xfId="0" applyNumberFormat="1" applyFont="1" applyBorder="1" applyAlignment="1" applyProtection="1">
      <alignment horizontal="center"/>
    </xf>
    <xf numFmtId="0" fontId="0" fillId="0" borderId="4" xfId="0" applyNumberFormat="1" applyBorder="1"/>
    <xf numFmtId="167" fontId="0" fillId="0" borderId="0" xfId="0" applyNumberFormat="1" applyFont="1" applyFill="1" applyBorder="1" applyAlignment="1" applyProtection="1">
      <alignment horizontal="center"/>
    </xf>
    <xf numFmtId="167" fontId="0" fillId="0" borderId="2" xfId="0" applyNumberFormat="1" applyBorder="1"/>
    <xf numFmtId="0" fontId="4" fillId="0" borderId="2" xfId="0" applyFont="1" applyBorder="1"/>
    <xf numFmtId="49" fontId="4" fillId="0" borderId="10" xfId="0" applyNumberFormat="1" applyFont="1" applyBorder="1" applyAlignment="1" applyProtection="1">
      <alignment horizontal="left"/>
      <protection locked="0"/>
    </xf>
    <xf numFmtId="164" fontId="4" fillId="0" borderId="11" xfId="0" applyNumberFormat="1" applyFont="1" applyBorder="1" applyAlignment="1" applyProtection="1">
      <alignment horizontal="center"/>
    </xf>
    <xf numFmtId="49" fontId="5" fillId="0" borderId="12" xfId="0" applyNumberFormat="1" applyFont="1" applyBorder="1" applyAlignment="1" applyProtection="1">
      <alignment horizontal="left"/>
      <protection locked="0"/>
    </xf>
    <xf numFmtId="49" fontId="4" fillId="0" borderId="13" xfId="0" applyNumberFormat="1" applyFont="1" applyBorder="1" applyAlignment="1" applyProtection="1">
      <alignment horizontal="left"/>
      <protection locked="0"/>
    </xf>
    <xf numFmtId="164" fontId="4" fillId="0" borderId="0" xfId="0" applyNumberFormat="1" applyFont="1" applyBorder="1" applyAlignment="1" applyProtection="1">
      <alignment horizontal="center"/>
    </xf>
    <xf numFmtId="49" fontId="5" fillId="0" borderId="14" xfId="0" applyNumberFormat="1" applyFont="1" applyBorder="1" applyAlignment="1" applyProtection="1">
      <alignment horizontal="left"/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10" fontId="4" fillId="0" borderId="0" xfId="0" applyNumberFormat="1" applyFont="1" applyBorder="1" applyAlignment="1" applyProtection="1">
      <alignment horizontal="center"/>
    </xf>
    <xf numFmtId="0" fontId="5" fillId="0" borderId="14" xfId="0" applyFont="1" applyBorder="1"/>
    <xf numFmtId="0" fontId="3" fillId="0" borderId="15" xfId="0" applyFont="1" applyBorder="1" applyAlignment="1">
      <alignment wrapText="1"/>
    </xf>
    <xf numFmtId="165" fontId="16" fillId="0" borderId="16" xfId="0" applyNumberFormat="1" applyFont="1" applyBorder="1" applyAlignment="1">
      <alignment horizontal="center" vertical="top"/>
    </xf>
    <xf numFmtId="0" fontId="8" fillId="0" borderId="17" xfId="0" applyFont="1" applyBorder="1" applyAlignment="1">
      <alignment vertical="top" wrapText="1"/>
    </xf>
    <xf numFmtId="0" fontId="5" fillId="0" borderId="12" xfId="0" applyFont="1" applyBorder="1"/>
    <xf numFmtId="49" fontId="11" fillId="0" borderId="13" xfId="0" applyNumberFormat="1" applyFont="1" applyBorder="1" applyAlignment="1" applyProtection="1">
      <alignment horizontal="left"/>
      <protection locked="0"/>
    </xf>
    <xf numFmtId="166" fontId="4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49" fontId="4" fillId="0" borderId="15" xfId="0" applyNumberFormat="1" applyFont="1" applyBorder="1" applyAlignment="1" applyProtection="1">
      <alignment horizontal="left"/>
      <protection locked="0"/>
    </xf>
    <xf numFmtId="10" fontId="4" fillId="0" borderId="16" xfId="0" applyNumberFormat="1" applyFont="1" applyBorder="1" applyAlignment="1">
      <alignment horizontal="center"/>
    </xf>
    <xf numFmtId="0" fontId="5" fillId="0" borderId="17" xfId="0" applyFont="1" applyBorder="1"/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49" fontId="4" fillId="2" borderId="21" xfId="0" applyNumberFormat="1" applyFont="1" applyFill="1" applyBorder="1" applyAlignment="1" applyProtection="1">
      <alignment horizontal="left"/>
      <protection locked="0"/>
    </xf>
    <xf numFmtId="49" fontId="5" fillId="2" borderId="22" xfId="0" applyNumberFormat="1" applyFont="1" applyFill="1" applyBorder="1" applyAlignment="1" applyProtection="1">
      <alignment horizontal="left"/>
      <protection locked="0"/>
    </xf>
    <xf numFmtId="49" fontId="4" fillId="2" borderId="13" xfId="0" applyNumberFormat="1" applyFont="1" applyFill="1" applyBorder="1" applyAlignment="1" applyProtection="1">
      <alignment horizontal="left"/>
      <protection locked="0"/>
    </xf>
    <xf numFmtId="49" fontId="5" fillId="2" borderId="14" xfId="0" applyNumberFormat="1" applyFont="1" applyFill="1" applyBorder="1" applyAlignment="1" applyProtection="1">
      <alignment horizontal="left"/>
      <protection locked="0"/>
    </xf>
    <xf numFmtId="49" fontId="4" fillId="2" borderId="15" xfId="0" applyNumberFormat="1" applyFont="1" applyFill="1" applyBorder="1" applyAlignment="1" applyProtection="1">
      <alignment horizontal="left"/>
      <protection locked="0"/>
    </xf>
    <xf numFmtId="49" fontId="5" fillId="2" borderId="17" xfId="0" applyNumberFormat="1" applyFont="1" applyFill="1" applyBorder="1" applyAlignment="1" applyProtection="1">
      <alignment horizontal="left"/>
      <protection locked="0"/>
    </xf>
    <xf numFmtId="164" fontId="17" fillId="2" borderId="3" xfId="0" applyNumberFormat="1" applyFont="1" applyFill="1" applyBorder="1" applyAlignment="1" applyProtection="1">
      <alignment horizontal="center"/>
      <protection locked="0"/>
    </xf>
    <xf numFmtId="164" fontId="17" fillId="2" borderId="0" xfId="0" applyNumberFormat="1" applyFont="1" applyFill="1" applyBorder="1" applyAlignment="1" applyProtection="1">
      <alignment horizontal="center"/>
    </xf>
    <xf numFmtId="164" fontId="17" fillId="2" borderId="0" xfId="0" applyNumberFormat="1" applyFont="1" applyFill="1" applyBorder="1" applyAlignment="1" applyProtection="1">
      <alignment horizontal="center"/>
      <protection locked="0"/>
    </xf>
    <xf numFmtId="1" fontId="17" fillId="2" borderId="0" xfId="0" applyNumberFormat="1" applyFont="1" applyFill="1" applyBorder="1" applyAlignment="1" applyProtection="1">
      <alignment horizontal="center"/>
    </xf>
    <xf numFmtId="164" fontId="17" fillId="2" borderId="16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579D1C"/>
      <rgbColor rgb="00003300"/>
      <rgbColor rgb="00333300"/>
      <rgbColor rgb="00993300"/>
      <rgbColor rgb="00993366"/>
      <rgbColor rgb="00333399"/>
      <rgbColor rgb="00333333"/>
    </indexedColors>
    <mruColors>
      <color rgb="FF201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9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Analytical Curve</a:t>
            </a:r>
          </a:p>
        </c:rich>
      </c:tx>
      <c:layout>
        <c:manualLayout>
          <c:xMode val="edge"/>
          <c:yMode val="edge"/>
          <c:x val="0.33110635260528193"/>
          <c:y val="2.3881562997396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657177092501069E-2"/>
          <c:y val="7.574598332891172E-2"/>
          <c:w val="0.85691759977220328"/>
          <c:h val="0.83707455003962583"/>
        </c:manualLayout>
      </c:layout>
      <c:scatterChart>
        <c:scatterStyle val="lineMarker"/>
        <c:varyColors val="0"/>
        <c:ser>
          <c:idx val="2"/>
          <c:order val="0"/>
          <c:tx>
            <c:strRef>
              <c:f>Sheet1!$B$105</c:f>
              <c:strCache>
                <c:ptCount val="1"/>
                <c:pt idx="0">
                  <c:v>Standards (Red triangles)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trendline>
            <c:spPr>
              <a:ln w="9525"/>
            </c:spPr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Sheet1!$AF$106:$AF$123</c:f>
              <c:numCache>
                <c:formatCode>0.00000</c:formatCode>
                <c:ptCount val="18"/>
                <c:pt idx="0">
                  <c:v>0</c:v>
                </c:pt>
                <c:pt idx="1">
                  <c:v>1.25</c:v>
                </c:pt>
                <c:pt idx="2">
                  <c:v>2.5</c:v>
                </c:pt>
                <c:pt idx="3">
                  <c:v>3.75</c:v>
                </c:pt>
                <c:pt idx="4">
                  <c:v>5</c:v>
                </c:pt>
                <c:pt idx="5">
                  <c:v>6.25</c:v>
                </c:pt>
                <c:pt idx="6">
                  <c:v>7.5</c:v>
                </c:pt>
                <c:pt idx="7">
                  <c:v>8.75</c:v>
                </c:pt>
                <c:pt idx="8">
                  <c:v>10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xVal>
          <c:yVal>
            <c:numRef>
              <c:f>Sheet1!$AG$106:$AG$123</c:f>
              <c:numCache>
                <c:formatCode>0.00000</c:formatCode>
                <c:ptCount val="18"/>
                <c:pt idx="0">
                  <c:v>0</c:v>
                </c:pt>
                <c:pt idx="1">
                  <c:v>1.25</c:v>
                </c:pt>
                <c:pt idx="2">
                  <c:v>2.5</c:v>
                </c:pt>
                <c:pt idx="3">
                  <c:v>3.75</c:v>
                </c:pt>
                <c:pt idx="4">
                  <c:v>5</c:v>
                </c:pt>
                <c:pt idx="5">
                  <c:v>6.25</c:v>
                </c:pt>
                <c:pt idx="6">
                  <c:v>7.5</c:v>
                </c:pt>
                <c:pt idx="7">
                  <c:v>8.75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</c:ser>
        <c:ser>
          <c:idx val="0"/>
          <c:order val="1"/>
          <c:tx>
            <c:v>Sample signal</c:v>
          </c:tx>
          <c:spPr>
            <a:ln w="22225">
              <a:solidFill>
                <a:schemeClr val="accent6"/>
              </a:solidFill>
              <a:prstDash val="sysDash"/>
            </a:ln>
          </c:spPr>
          <c:marker>
            <c:symbol val="none"/>
          </c:marker>
          <c:xVal>
            <c:numRef>
              <c:f>Sheet1!$E$79:$E$80</c:f>
              <c:numCache>
                <c:formatCode>0.0000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Sheet1!$F$79:$F$80</c:f>
              <c:numCache>
                <c:formatCode>0.0000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</c:ser>
        <c:ser>
          <c:idx val="1"/>
          <c:order val="2"/>
          <c:tx>
            <c:v>Calculated sample concentration</c:v>
          </c:tx>
          <c:spPr>
            <a:ln w="2222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Sheet1!$E$82:$E$83</c:f>
              <c:numCache>
                <c:formatCode>0.0000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Sheet1!$F$82:$F$83</c:f>
              <c:numCache>
                <c:formatCode>0.0000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187824"/>
        <c:axId val="698188368"/>
      </c:scatterChart>
      <c:valAx>
        <c:axId val="698187824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9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Concentration</a:t>
                </a:r>
              </a:p>
            </c:rich>
          </c:tx>
          <c:layout>
            <c:manualLayout>
              <c:xMode val="edge"/>
              <c:yMode val="edge"/>
              <c:x val="0.40114046771990758"/>
              <c:y val="0.950568046464071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8188368"/>
        <c:crossesAt val="0"/>
        <c:crossBetween val="midCat"/>
        <c:majorUnit val="1"/>
        <c:minorUnit val="1"/>
      </c:valAx>
      <c:valAx>
        <c:axId val="698188368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9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Signal</a:t>
                </a:r>
              </a:p>
            </c:rich>
          </c:tx>
          <c:layout>
            <c:manualLayout>
              <c:xMode val="edge"/>
              <c:yMode val="edge"/>
              <c:x val="5.1650395948900389E-3"/>
              <c:y val="0.465686789151356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8187824"/>
        <c:crossesAt val="0"/>
        <c:crossBetween val="midCat"/>
        <c:minorUnit val="0.2"/>
      </c:valAx>
      <c:spPr>
        <a:noFill/>
        <a:ln w="3175"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trlProps/ctrlProp1.xml><?xml version="1.0" encoding="utf-8"?>
<formControlPr xmlns="http://schemas.microsoft.com/office/spreadsheetml/2009/9/main" objectType="Spin" dx="15" fmlaLink="$C$57" max="18" min="1" page="10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47</xdr:row>
      <xdr:rowOff>295275</xdr:rowOff>
    </xdr:from>
    <xdr:to>
      <xdr:col>12</xdr:col>
      <xdr:colOff>333375</xdr:colOff>
      <xdr:row>72</xdr:row>
      <xdr:rowOff>161925</xdr:rowOff>
    </xdr:to>
    <xdr:graphicFrame macro="">
      <xdr:nvGraphicFramePr>
        <xdr:cNvPr id="108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55</xdr:row>
          <xdr:rowOff>180975</xdr:rowOff>
        </xdr:from>
        <xdr:to>
          <xdr:col>3</xdr:col>
          <xdr:colOff>333375</xdr:colOff>
          <xdr:row>57</xdr:row>
          <xdr:rowOff>0</xdr:rowOff>
        </xdr:to>
        <xdr:sp macro="" textlink="">
          <xdr:nvSpPr>
            <xdr:cNvPr id="1039" name="Scrollbar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toh@umd.edu" TargetMode="External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64"/>
  <sheetViews>
    <sheetView tabSelected="1" topLeftCell="A48" zoomScaleNormal="100" workbookViewId="0">
      <selection activeCell="M67" sqref="M67"/>
    </sheetView>
  </sheetViews>
  <sheetFormatPr defaultColWidth="9.5703125" defaultRowHeight="12.75" outlineLevelRow="1" x14ac:dyDescent="0.2"/>
  <cols>
    <col min="1" max="1" width="2.28515625" customWidth="1"/>
    <col min="3" max="3" width="9" customWidth="1"/>
    <col min="4" max="4" width="41.28515625" customWidth="1"/>
    <col min="5" max="5" width="7.7109375" customWidth="1"/>
    <col min="6" max="6" width="9" customWidth="1"/>
    <col min="7" max="7" width="7.42578125" customWidth="1"/>
    <col min="8" max="8" width="12.7109375" customWidth="1"/>
    <col min="9" max="9" width="8.7109375" customWidth="1"/>
    <col min="11" max="11" width="10.7109375" customWidth="1"/>
    <col min="13" max="13" width="11" customWidth="1"/>
    <col min="33" max="33" width="10.85546875" customWidth="1"/>
  </cols>
  <sheetData>
    <row r="1" ht="2.85" hidden="1" customHeight="1" x14ac:dyDescent="0.2"/>
    <row r="2" ht="2.85" hidden="1" customHeight="1" x14ac:dyDescent="0.2"/>
    <row r="3" ht="2.85" hidden="1" customHeight="1" x14ac:dyDescent="0.2"/>
    <row r="4" ht="2.85" hidden="1" customHeight="1" x14ac:dyDescent="0.2"/>
    <row r="5" ht="2.85" hidden="1" customHeight="1" x14ac:dyDescent="0.2"/>
    <row r="6" ht="2.85" hidden="1" customHeight="1" x14ac:dyDescent="0.2"/>
    <row r="7" ht="2.85" hidden="1" customHeight="1" x14ac:dyDescent="0.2"/>
    <row r="8" ht="2.85" hidden="1" customHeight="1" x14ac:dyDescent="0.2"/>
    <row r="9" ht="2.85" hidden="1" customHeight="1" x14ac:dyDescent="0.2"/>
    <row r="10" ht="2.85" hidden="1" customHeight="1" x14ac:dyDescent="0.2"/>
    <row r="11" ht="2.85" hidden="1" customHeight="1" x14ac:dyDescent="0.2"/>
    <row r="12" ht="2.85" hidden="1" customHeight="1" x14ac:dyDescent="0.2"/>
    <row r="13" ht="2.85" hidden="1" customHeight="1" x14ac:dyDescent="0.2"/>
    <row r="14" ht="2.85" hidden="1" customHeight="1" x14ac:dyDescent="0.2"/>
    <row r="15" ht="2.85" hidden="1" customHeight="1" x14ac:dyDescent="0.2"/>
    <row r="16" ht="2.85" hidden="1" customHeight="1" x14ac:dyDescent="0.2"/>
    <row r="17" ht="2.85" hidden="1" customHeight="1" x14ac:dyDescent="0.2"/>
    <row r="18" ht="2.85" hidden="1" customHeight="1" x14ac:dyDescent="0.2"/>
    <row r="19" ht="2.85" hidden="1" customHeight="1" x14ac:dyDescent="0.2"/>
    <row r="20" ht="2.85" hidden="1" customHeight="1" x14ac:dyDescent="0.2"/>
    <row r="21" ht="2.85" hidden="1" customHeight="1" x14ac:dyDescent="0.2"/>
    <row r="22" ht="2.85" hidden="1" customHeight="1" x14ac:dyDescent="0.2"/>
    <row r="23" ht="2.85" hidden="1" customHeight="1" x14ac:dyDescent="0.2"/>
    <row r="24" ht="2.85" hidden="1" customHeight="1" x14ac:dyDescent="0.2"/>
    <row r="25" ht="2.85" hidden="1" customHeight="1" x14ac:dyDescent="0.2"/>
    <row r="26" ht="2.85" hidden="1" customHeight="1" x14ac:dyDescent="0.2"/>
    <row r="27" ht="2.85" hidden="1" customHeight="1" x14ac:dyDescent="0.2"/>
    <row r="28" ht="2.85" hidden="1" customHeight="1" x14ac:dyDescent="0.2"/>
    <row r="29" ht="2.85" hidden="1" customHeight="1" x14ac:dyDescent="0.2"/>
    <row r="30" ht="2.85" hidden="1" customHeight="1" x14ac:dyDescent="0.2"/>
    <row r="31" ht="2.85" hidden="1" customHeight="1" x14ac:dyDescent="0.2"/>
    <row r="32" ht="2.85" hidden="1" customHeight="1" x14ac:dyDescent="0.2"/>
    <row r="33" spans="1:18" ht="2.85" hidden="1" customHeight="1" x14ac:dyDescent="0.2"/>
    <row r="34" spans="1:18" ht="2.85" hidden="1" customHeight="1" x14ac:dyDescent="0.2"/>
    <row r="35" spans="1:18" ht="2.85" hidden="1" customHeight="1" x14ac:dyDescent="0.2"/>
    <row r="36" spans="1:18" ht="2.85" hidden="1" customHeight="1" x14ac:dyDescent="0.2"/>
    <row r="37" spans="1:18" ht="2.85" hidden="1" customHeight="1" x14ac:dyDescent="0.2"/>
    <row r="38" spans="1:18" ht="2.85" hidden="1" customHeight="1" x14ac:dyDescent="0.2"/>
    <row r="39" spans="1:18" ht="2.85" hidden="1" customHeight="1" x14ac:dyDescent="0.2"/>
    <row r="40" spans="1:18" ht="2.85" hidden="1" customHeight="1" x14ac:dyDescent="0.2"/>
    <row r="41" spans="1:18" ht="2.85" hidden="1" customHeight="1" x14ac:dyDescent="0.2"/>
    <row r="42" spans="1:18" ht="2.85" hidden="1" customHeight="1" x14ac:dyDescent="0.2"/>
    <row r="43" spans="1:18" ht="2.85" hidden="1" customHeight="1" x14ac:dyDescent="0.2"/>
    <row r="44" spans="1:18" ht="2.85" hidden="1" customHeight="1" x14ac:dyDescent="0.2"/>
    <row r="45" spans="1:18" ht="2.85" hidden="1" customHeight="1" x14ac:dyDescent="0.2"/>
    <row r="46" spans="1:18" ht="2.85" hidden="1" customHeight="1" x14ac:dyDescent="0.2"/>
    <row r="47" spans="1:18" ht="2.85" hidden="1" customHeight="1" x14ac:dyDescent="0.2"/>
    <row r="48" spans="1:18" s="1" customFormat="1" ht="24.6" customHeight="1" x14ac:dyDescent="0.2">
      <c r="A48" s="1" t="s">
        <v>0</v>
      </c>
      <c r="B48" s="2" t="s">
        <v>1</v>
      </c>
      <c r="G48"/>
      <c r="H48"/>
      <c r="I48" s="3"/>
      <c r="J48"/>
      <c r="K48"/>
      <c r="L48"/>
      <c r="R48" s="4" t="s">
        <v>2</v>
      </c>
    </row>
    <row r="49" spans="1:15" x14ac:dyDescent="0.2">
      <c r="B49" s="104" t="s">
        <v>3</v>
      </c>
      <c r="C49" s="105" t="s">
        <v>4</v>
      </c>
      <c r="D49" s="106" t="s">
        <v>5</v>
      </c>
      <c r="H49" s="5"/>
    </row>
    <row r="50" spans="1:15" ht="15.6" customHeight="1" x14ac:dyDescent="0.25">
      <c r="B50" s="107" t="s">
        <v>6</v>
      </c>
      <c r="C50" s="113">
        <v>1</v>
      </c>
      <c r="D50" s="108" t="s">
        <v>7</v>
      </c>
      <c r="F50" s="6"/>
    </row>
    <row r="51" spans="1:15" ht="15.6" customHeight="1" x14ac:dyDescent="0.25">
      <c r="B51" s="109" t="s">
        <v>8</v>
      </c>
      <c r="C51" s="114">
        <v>0</v>
      </c>
      <c r="D51" s="110" t="s">
        <v>89</v>
      </c>
      <c r="F51" s="6"/>
      <c r="H51" s="7"/>
    </row>
    <row r="52" spans="1:15" ht="15.6" customHeight="1" x14ac:dyDescent="0.25">
      <c r="B52" s="109" t="s">
        <v>10</v>
      </c>
      <c r="C52" s="114">
        <v>0</v>
      </c>
      <c r="D52" s="110" t="s">
        <v>9</v>
      </c>
      <c r="F52" s="6"/>
      <c r="H52" s="8"/>
    </row>
    <row r="53" spans="1:15" ht="15.6" customHeight="1" x14ac:dyDescent="0.25">
      <c r="B53" s="109" t="s">
        <v>11</v>
      </c>
      <c r="C53" s="115">
        <v>0</v>
      </c>
      <c r="D53" s="110" t="s">
        <v>12</v>
      </c>
      <c r="F53" s="6"/>
      <c r="H53" s="7"/>
    </row>
    <row r="54" spans="1:15" ht="15.6" customHeight="1" x14ac:dyDescent="0.25">
      <c r="B54" s="109" t="s">
        <v>14</v>
      </c>
      <c r="C54" s="115">
        <v>0</v>
      </c>
      <c r="D54" s="110" t="s">
        <v>15</v>
      </c>
      <c r="F54" s="6"/>
    </row>
    <row r="55" spans="1:15" ht="15.6" customHeight="1" x14ac:dyDescent="0.25">
      <c r="B55" s="109" t="s">
        <v>16</v>
      </c>
      <c r="C55" s="114">
        <v>5</v>
      </c>
      <c r="D55" s="110" t="s">
        <v>13</v>
      </c>
      <c r="F55" s="6"/>
      <c r="H55" s="7"/>
    </row>
    <row r="56" spans="1:15" ht="15.6" customHeight="1" x14ac:dyDescent="0.25">
      <c r="B56" s="109" t="s">
        <v>17</v>
      </c>
      <c r="C56" s="114">
        <v>10</v>
      </c>
      <c r="D56" s="110" t="s">
        <v>18</v>
      </c>
      <c r="F56" s="6"/>
    </row>
    <row r="57" spans="1:15" ht="15.6" customHeight="1" x14ac:dyDescent="0.25">
      <c r="B57" s="109" t="s">
        <v>19</v>
      </c>
      <c r="C57" s="116">
        <v>9</v>
      </c>
      <c r="D57" s="110" t="s">
        <v>88</v>
      </c>
    </row>
    <row r="58" spans="1:15" ht="15.6" customHeight="1" x14ac:dyDescent="0.25">
      <c r="B58" s="111" t="s">
        <v>20</v>
      </c>
      <c r="C58" s="117">
        <v>0</v>
      </c>
      <c r="D58" s="112" t="s">
        <v>21</v>
      </c>
      <c r="O58" s="11"/>
    </row>
    <row r="59" spans="1:15" ht="7.5" customHeight="1" x14ac:dyDescent="0.2">
      <c r="C59" s="9"/>
    </row>
    <row r="60" spans="1:15" ht="18.600000000000001" customHeight="1" x14ac:dyDescent="0.25">
      <c r="B60" s="84" t="s">
        <v>22</v>
      </c>
      <c r="C60" s="10"/>
      <c r="E60" s="11"/>
      <c r="F60" s="11"/>
    </row>
    <row r="61" spans="1:15" ht="15.6" customHeight="1" x14ac:dyDescent="0.25">
      <c r="A61" t="s">
        <v>2</v>
      </c>
      <c r="B61" s="85" t="s">
        <v>23</v>
      </c>
      <c r="C61" s="86">
        <f ca="1">I106</f>
        <v>1</v>
      </c>
      <c r="D61" s="87" t="s">
        <v>24</v>
      </c>
      <c r="E61" s="11"/>
      <c r="F61" s="11"/>
    </row>
    <row r="62" spans="1:15" ht="15.6" customHeight="1" x14ac:dyDescent="0.25">
      <c r="B62" s="88" t="s">
        <v>25</v>
      </c>
      <c r="C62" s="89">
        <f ca="1">intercept</f>
        <v>0</v>
      </c>
      <c r="D62" s="90" t="s">
        <v>26</v>
      </c>
      <c r="E62" s="11"/>
      <c r="F62" s="11"/>
    </row>
    <row r="63" spans="1:15" ht="15.6" customHeight="1" x14ac:dyDescent="0.25">
      <c r="B63" s="88" t="s">
        <v>27</v>
      </c>
      <c r="C63" s="89">
        <f ca="1">(blank+m*Cx-Cx^2*n)*(1+0.01*2.5*Ev*(RAND()-RAND()))*(1+0.01*2.5*Es*(RAND()-RAND()))</f>
        <v>5</v>
      </c>
      <c r="D63" s="90" t="s">
        <v>28</v>
      </c>
      <c r="E63" s="11"/>
      <c r="F63" s="11"/>
    </row>
    <row r="64" spans="1:15" ht="15.6" customHeight="1" x14ac:dyDescent="0.25">
      <c r="B64" s="88" t="s">
        <v>29</v>
      </c>
      <c r="C64" s="89">
        <f>mo+z</f>
        <v>1</v>
      </c>
      <c r="D64" s="90" t="s">
        <v>30</v>
      </c>
      <c r="E64" s="11"/>
      <c r="F64" s="11"/>
    </row>
    <row r="65" spans="1:11" ht="15.6" customHeight="1" x14ac:dyDescent="0.25">
      <c r="B65" s="88" t="s">
        <v>31</v>
      </c>
      <c r="C65" s="91">
        <f ca="1">(Sx-intercept)/slope</f>
        <v>5</v>
      </c>
      <c r="D65" s="90" t="s">
        <v>32</v>
      </c>
      <c r="E65" s="11"/>
      <c r="F65" s="11"/>
    </row>
    <row r="66" spans="1:11" ht="15.6" customHeight="1" x14ac:dyDescent="0.25">
      <c r="B66" s="88" t="s">
        <v>33</v>
      </c>
      <c r="C66" s="92">
        <f ca="1">(result-Cx)/Cx</f>
        <v>0</v>
      </c>
      <c r="D66" s="93" t="s">
        <v>34</v>
      </c>
      <c r="E66" s="11"/>
      <c r="F66" s="11"/>
    </row>
    <row r="67" spans="1:11" ht="15.6" customHeight="1" x14ac:dyDescent="0.25">
      <c r="B67" s="88" t="s">
        <v>35</v>
      </c>
      <c r="C67" s="80">
        <f>m/mo</f>
        <v>1</v>
      </c>
      <c r="D67" s="90" t="s">
        <v>36</v>
      </c>
      <c r="E67" s="11"/>
      <c r="F67" s="11"/>
    </row>
    <row r="68" spans="1:11" ht="14.85" customHeight="1" x14ac:dyDescent="0.2">
      <c r="B68" s="94" t="s">
        <v>37</v>
      </c>
      <c r="C68" s="95">
        <f ca="1">F135</f>
        <v>0</v>
      </c>
      <c r="D68" s="96" t="s">
        <v>38</v>
      </c>
    </row>
    <row r="69" spans="1:11" ht="24.6" customHeight="1" x14ac:dyDescent="0.25">
      <c r="B69" s="13" t="s">
        <v>39</v>
      </c>
      <c r="C69" s="10"/>
      <c r="D69" s="14" t="s">
        <v>40</v>
      </c>
    </row>
    <row r="70" spans="1:11" ht="15" x14ac:dyDescent="0.25">
      <c r="B70" s="85" t="s">
        <v>41</v>
      </c>
      <c r="C70" s="86">
        <f ca="1">L131</f>
        <v>5</v>
      </c>
      <c r="D70" s="97" t="s">
        <v>42</v>
      </c>
    </row>
    <row r="71" spans="1:11" ht="14.1" customHeight="1" x14ac:dyDescent="0.25">
      <c r="A71" s="15">
        <v>100</v>
      </c>
      <c r="B71" s="98" t="s">
        <v>43</v>
      </c>
      <c r="C71" s="99">
        <f ca="1">L132</f>
        <v>0</v>
      </c>
      <c r="D71" s="93" t="s">
        <v>44</v>
      </c>
    </row>
    <row r="72" spans="1:11" ht="15" x14ac:dyDescent="0.25">
      <c r="A72" s="15"/>
      <c r="B72" s="88" t="s">
        <v>45</v>
      </c>
      <c r="C72" s="100">
        <f ca="1">L133</f>
        <v>0</v>
      </c>
      <c r="D72" s="93" t="s">
        <v>46</v>
      </c>
    </row>
    <row r="73" spans="1:11" ht="15" x14ac:dyDescent="0.25">
      <c r="A73" s="15">
        <v>100</v>
      </c>
      <c r="B73" s="101" t="s">
        <v>47</v>
      </c>
      <c r="C73" s="102">
        <f ca="1">L134</f>
        <v>0</v>
      </c>
      <c r="D73" s="103" t="s">
        <v>48</v>
      </c>
    </row>
    <row r="74" spans="1:11" ht="26.85" customHeight="1" x14ac:dyDescent="0.2">
      <c r="A74" s="15"/>
      <c r="B74" s="16" t="s">
        <v>2</v>
      </c>
      <c r="C74" s="17" t="s">
        <v>2</v>
      </c>
      <c r="D74" s="18" t="s">
        <v>2</v>
      </c>
      <c r="H74" s="19" t="s">
        <v>49</v>
      </c>
      <c r="I74" s="20" t="s">
        <v>50</v>
      </c>
      <c r="J74" s="20" t="s">
        <v>51</v>
      </c>
      <c r="K74" s="20" t="s">
        <v>52</v>
      </c>
    </row>
    <row r="75" spans="1:11" ht="13.35" customHeight="1" x14ac:dyDescent="0.2">
      <c r="A75" s="15">
        <v>52</v>
      </c>
      <c r="B75" s="21" t="s">
        <v>2</v>
      </c>
      <c r="H75" s="22" t="s">
        <v>53</v>
      </c>
      <c r="I75" s="23">
        <f ca="1">L136</f>
        <v>1</v>
      </c>
      <c r="J75" s="23">
        <f ca="1">L137</f>
        <v>0</v>
      </c>
      <c r="K75" s="23">
        <f ca="1">F131</f>
        <v>0</v>
      </c>
    </row>
    <row r="76" spans="1:11" x14ac:dyDescent="0.2">
      <c r="A76" s="15"/>
      <c r="H76" s="22" t="s">
        <v>54</v>
      </c>
      <c r="I76" s="23">
        <f ca="1">L140</f>
        <v>0</v>
      </c>
      <c r="J76" s="23">
        <f ca="1">L141</f>
        <v>0</v>
      </c>
      <c r="K76" s="23">
        <f ca="1">F130</f>
        <v>0</v>
      </c>
    </row>
    <row r="77" spans="1:11" ht="38.25" customHeight="1" x14ac:dyDescent="0.2">
      <c r="A77" s="15">
        <v>0</v>
      </c>
      <c r="B77" s="83">
        <f>AF106</f>
        <v>0</v>
      </c>
      <c r="C77" s="83">
        <f ca="1">AG106</f>
        <v>0</v>
      </c>
      <c r="D77" s="8" t="s">
        <v>55</v>
      </c>
    </row>
    <row r="78" spans="1:11" x14ac:dyDescent="0.2">
      <c r="B78" s="83">
        <f t="shared" ref="B78:B95" si="0">IF(ns&lt;18,AF107-1,AF107)</f>
        <v>0.25</v>
      </c>
      <c r="C78" s="83">
        <f t="shared" ref="C78:C95" ca="1" si="1">AG107</f>
        <v>1.25</v>
      </c>
      <c r="D78" s="9"/>
      <c r="E78" t="s">
        <v>90</v>
      </c>
    </row>
    <row r="79" spans="1:11" x14ac:dyDescent="0.2">
      <c r="B79" s="83">
        <f t="shared" si="0"/>
        <v>1.5</v>
      </c>
      <c r="C79" s="83">
        <f t="shared" ca="1" si="1"/>
        <v>2.5</v>
      </c>
      <c r="D79" s="9"/>
      <c r="E79" s="34">
        <v>0</v>
      </c>
      <c r="F79" s="34">
        <f ca="1">Sx</f>
        <v>5</v>
      </c>
      <c r="G79" t="s">
        <v>2</v>
      </c>
      <c r="H79" t="s">
        <v>2</v>
      </c>
    </row>
    <row r="80" spans="1:11" x14ac:dyDescent="0.2">
      <c r="B80" s="83">
        <f t="shared" si="0"/>
        <v>2.75</v>
      </c>
      <c r="C80" s="83">
        <f t="shared" ca="1" si="1"/>
        <v>3.75</v>
      </c>
      <c r="D80" s="9" t="s">
        <v>2</v>
      </c>
      <c r="E80" s="34">
        <f>Cx</f>
        <v>5</v>
      </c>
      <c r="F80" s="34">
        <f ca="1">Sx</f>
        <v>5</v>
      </c>
      <c r="G80" t="s">
        <v>2</v>
      </c>
      <c r="H80" t="s">
        <v>2</v>
      </c>
    </row>
    <row r="81" spans="2:8" x14ac:dyDescent="0.2">
      <c r="B81" s="83">
        <f t="shared" si="0"/>
        <v>4</v>
      </c>
      <c r="C81" s="83">
        <f t="shared" ca="1" si="1"/>
        <v>5</v>
      </c>
      <c r="D81" s="9"/>
      <c r="E81" t="s">
        <v>91</v>
      </c>
    </row>
    <row r="82" spans="2:8" x14ac:dyDescent="0.2">
      <c r="B82" s="83">
        <f t="shared" si="0"/>
        <v>5.25</v>
      </c>
      <c r="C82" s="83">
        <f t="shared" ca="1" si="1"/>
        <v>6.25</v>
      </c>
      <c r="D82" s="9"/>
      <c r="E82" s="34">
        <f ca="1">result</f>
        <v>5</v>
      </c>
      <c r="F82" s="34">
        <v>0</v>
      </c>
      <c r="G82" t="s">
        <v>2</v>
      </c>
      <c r="H82" t="s">
        <v>2</v>
      </c>
    </row>
    <row r="83" spans="2:8" x14ac:dyDescent="0.2">
      <c r="B83" s="83">
        <f t="shared" si="0"/>
        <v>6.5</v>
      </c>
      <c r="C83" s="83">
        <f t="shared" ca="1" si="1"/>
        <v>7.5</v>
      </c>
      <c r="D83" s="9"/>
      <c r="E83" s="34">
        <f ca="1">result</f>
        <v>5</v>
      </c>
      <c r="F83" s="34">
        <f ca="1">Sx</f>
        <v>5</v>
      </c>
      <c r="G83" t="s">
        <v>2</v>
      </c>
      <c r="H83" t="s">
        <v>2</v>
      </c>
    </row>
    <row r="84" spans="2:8" x14ac:dyDescent="0.2">
      <c r="B84" s="83">
        <f t="shared" si="0"/>
        <v>7.75</v>
      </c>
      <c r="C84" s="83">
        <f t="shared" ca="1" si="1"/>
        <v>8.75</v>
      </c>
      <c r="D84" s="9"/>
      <c r="G84" t="s">
        <v>2</v>
      </c>
      <c r="H84" t="s">
        <v>2</v>
      </c>
    </row>
    <row r="85" spans="2:8" x14ac:dyDescent="0.2">
      <c r="B85" s="83">
        <f t="shared" si="0"/>
        <v>9</v>
      </c>
      <c r="C85" s="83">
        <f t="shared" ca="1" si="1"/>
        <v>10</v>
      </c>
      <c r="D85" s="9"/>
      <c r="G85" t="s">
        <v>2</v>
      </c>
      <c r="H85" t="s">
        <v>2</v>
      </c>
    </row>
    <row r="86" spans="2:8" x14ac:dyDescent="0.2">
      <c r="B86" s="83" t="e">
        <f t="shared" si="0"/>
        <v>#N/A</v>
      </c>
      <c r="C86" s="83" t="str">
        <f t="shared" ca="1" si="1"/>
        <v>NA()</v>
      </c>
      <c r="D86" s="9"/>
      <c r="G86" t="s">
        <v>2</v>
      </c>
      <c r="H86" t="s">
        <v>2</v>
      </c>
    </row>
    <row r="87" spans="2:8" x14ac:dyDescent="0.2">
      <c r="B87" s="83" t="e">
        <f t="shared" si="0"/>
        <v>#N/A</v>
      </c>
      <c r="C87" s="83" t="str">
        <f t="shared" ca="1" si="1"/>
        <v>NA()</v>
      </c>
      <c r="G87" t="s">
        <v>2</v>
      </c>
      <c r="H87" t="s">
        <v>2</v>
      </c>
    </row>
    <row r="88" spans="2:8" x14ac:dyDescent="0.2">
      <c r="B88" s="83" t="e">
        <f t="shared" si="0"/>
        <v>#N/A</v>
      </c>
      <c r="C88" s="83" t="str">
        <f t="shared" ca="1" si="1"/>
        <v>NA()</v>
      </c>
    </row>
    <row r="89" spans="2:8" x14ac:dyDescent="0.2">
      <c r="B89" s="83" t="e">
        <f t="shared" si="0"/>
        <v>#N/A</v>
      </c>
      <c r="C89" s="83" t="str">
        <f t="shared" ca="1" si="1"/>
        <v>NA()</v>
      </c>
    </row>
    <row r="90" spans="2:8" x14ac:dyDescent="0.2">
      <c r="B90" s="83" t="e">
        <f t="shared" si="0"/>
        <v>#N/A</v>
      </c>
      <c r="C90" s="83" t="str">
        <f t="shared" ca="1" si="1"/>
        <v>NA()</v>
      </c>
    </row>
    <row r="91" spans="2:8" x14ac:dyDescent="0.2">
      <c r="B91" s="83" t="e">
        <f t="shared" si="0"/>
        <v>#N/A</v>
      </c>
      <c r="C91" s="83" t="str">
        <f t="shared" ca="1" si="1"/>
        <v>NA()</v>
      </c>
    </row>
    <row r="92" spans="2:8" x14ac:dyDescent="0.2">
      <c r="B92" s="83" t="e">
        <f t="shared" si="0"/>
        <v>#N/A</v>
      </c>
      <c r="C92" s="83" t="str">
        <f t="shared" ca="1" si="1"/>
        <v>NA()</v>
      </c>
    </row>
    <row r="93" spans="2:8" x14ac:dyDescent="0.2">
      <c r="B93" s="83" t="e">
        <f t="shared" si="0"/>
        <v>#N/A</v>
      </c>
      <c r="C93" s="83" t="str">
        <f t="shared" ca="1" si="1"/>
        <v>NA()</v>
      </c>
    </row>
    <row r="94" spans="2:8" x14ac:dyDescent="0.2">
      <c r="B94" s="83" t="e">
        <f t="shared" ref="B94:B102" si="2">IF(ns&lt;18,AF123-1,AF123)</f>
        <v>#N/A</v>
      </c>
      <c r="C94" s="83" t="str">
        <f t="shared" ref="C94:C102" ca="1" si="3">AG123</f>
        <v>NA()</v>
      </c>
    </row>
    <row r="95" spans="2:8" x14ac:dyDescent="0.2">
      <c r="B95" s="83" t="e">
        <f t="shared" si="2"/>
        <v>#VALUE!</v>
      </c>
      <c r="C95" s="83" t="str">
        <f t="shared" si="3"/>
        <v xml:space="preserve"> </v>
      </c>
    </row>
    <row r="96" spans="2:8" x14ac:dyDescent="0.2">
      <c r="B96" s="83">
        <f t="shared" si="2"/>
        <v>-1</v>
      </c>
      <c r="C96" s="83">
        <f t="shared" si="3"/>
        <v>0</v>
      </c>
    </row>
    <row r="97" spans="1:33" x14ac:dyDescent="0.2">
      <c r="B97" s="83">
        <f t="shared" si="2"/>
        <v>-1</v>
      </c>
      <c r="C97" s="83">
        <f t="shared" si="3"/>
        <v>0</v>
      </c>
    </row>
    <row r="98" spans="1:33" x14ac:dyDescent="0.2">
      <c r="B98" s="83">
        <f t="shared" si="2"/>
        <v>-1</v>
      </c>
      <c r="C98" s="83">
        <f t="shared" si="3"/>
        <v>0</v>
      </c>
    </row>
    <row r="99" spans="1:33" x14ac:dyDescent="0.2">
      <c r="B99" s="83">
        <f t="shared" si="2"/>
        <v>-1</v>
      </c>
      <c r="C99" s="83">
        <f t="shared" si="3"/>
        <v>0</v>
      </c>
    </row>
    <row r="100" spans="1:33" x14ac:dyDescent="0.2">
      <c r="B100" s="83">
        <f t="shared" si="2"/>
        <v>-1</v>
      </c>
      <c r="C100" s="83">
        <f t="shared" si="3"/>
        <v>0</v>
      </c>
    </row>
    <row r="101" spans="1:33" x14ac:dyDescent="0.2">
      <c r="B101" s="83">
        <f t="shared" si="2"/>
        <v>-1</v>
      </c>
      <c r="C101" s="83">
        <f t="shared" si="3"/>
        <v>0</v>
      </c>
    </row>
    <row r="102" spans="1:33" x14ac:dyDescent="0.2">
      <c r="B102" s="83">
        <f t="shared" si="2"/>
        <v>-1</v>
      </c>
      <c r="C102" s="83">
        <f t="shared" si="3"/>
        <v>0</v>
      </c>
    </row>
    <row r="103" spans="1:33" x14ac:dyDescent="0.2">
      <c r="B103" s="83"/>
      <c r="C103" s="83"/>
    </row>
    <row r="104" spans="1:33" x14ac:dyDescent="0.2">
      <c r="J104" s="26" t="s">
        <v>56</v>
      </c>
    </row>
    <row r="105" spans="1:33" x14ac:dyDescent="0.2">
      <c r="A105" s="11"/>
      <c r="B105" s="26" t="s">
        <v>57</v>
      </c>
      <c r="C105" s="11"/>
      <c r="D105" s="11"/>
      <c r="E105" s="24" t="s">
        <v>58</v>
      </c>
      <c r="F105" s="27" t="s">
        <v>59</v>
      </c>
      <c r="H105" s="28" t="s">
        <v>60</v>
      </c>
      <c r="J105" s="24"/>
      <c r="K105" s="29">
        <v>1</v>
      </c>
      <c r="L105" s="29">
        <v>2</v>
      </c>
      <c r="M105" s="29">
        <v>3</v>
      </c>
      <c r="N105" s="29">
        <v>4</v>
      </c>
      <c r="O105" s="29">
        <v>5</v>
      </c>
      <c r="P105" s="29">
        <v>6</v>
      </c>
      <c r="Q105" s="29">
        <v>7</v>
      </c>
      <c r="R105" s="29">
        <v>8</v>
      </c>
      <c r="S105" s="29">
        <v>9</v>
      </c>
      <c r="T105" s="29">
        <v>10</v>
      </c>
      <c r="U105" s="29">
        <v>11</v>
      </c>
      <c r="V105" s="29">
        <v>12</v>
      </c>
      <c r="W105" s="29">
        <v>13</v>
      </c>
      <c r="X105" s="29">
        <v>14</v>
      </c>
      <c r="Y105" s="29">
        <v>15</v>
      </c>
      <c r="Z105" s="29">
        <v>16</v>
      </c>
      <c r="AA105" s="29">
        <v>17</v>
      </c>
      <c r="AB105" s="29">
        <v>18</v>
      </c>
      <c r="AC105" s="29">
        <v>19</v>
      </c>
      <c r="AD105" s="29">
        <v>20</v>
      </c>
      <c r="AE105" s="29">
        <v>21</v>
      </c>
    </row>
    <row r="106" spans="1:33" ht="14.25" x14ac:dyDescent="0.2">
      <c r="A106" s="30">
        <v>1</v>
      </c>
      <c r="B106" s="31">
        <v>0</v>
      </c>
      <c r="C106" s="32">
        <f t="shared" ref="C106:C123" ca="1" si="4">IF(A106&lt;ns+1,(mo*$B106-$B106^2*n)*(1+0.01*2.5*Ev*(RAND()-RAND()))*(1+0.01*2.5*Es*(RAND()-RAND())),"0" )</f>
        <v>0</v>
      </c>
      <c r="D106" s="81">
        <f t="shared" ref="D106:D123" si="5">IF(A106&lt;ns+1,B106,"0" )</f>
        <v>0</v>
      </c>
      <c r="E106" s="73">
        <f t="shared" ref="E106:E123" si="6">D106^2</f>
        <v>0</v>
      </c>
      <c r="F106" s="74">
        <f t="shared" ref="F106:F123" ca="1" si="7">C106*D106</f>
        <v>0</v>
      </c>
      <c r="G106" s="34">
        <f t="shared" ref="G106:G123" ca="1" si="8">IF(A106&lt;ns+1,(C106-$F$128-$F$127*D106)^2,"" )</f>
        <v>0</v>
      </c>
      <c r="H106" s="24" t="s">
        <v>23</v>
      </c>
      <c r="I106" s="79">
        <f ca="1">SLOPE(C106:C123,D106:D123)</f>
        <v>1</v>
      </c>
      <c r="J106" s="12"/>
      <c r="K106" s="35">
        <f t="shared" ref="K106:T115" ca="1" si="9">IF($A106&lt;ns+1,(mo*$B106-$B106^2*n)*(1+0.01*2.5*Ev*(RAND()-RAND()))*(1+0.01*2.5*Es*(RAND()-RAND())),"")</f>
        <v>0</v>
      </c>
      <c r="L106" s="35">
        <f t="shared" ca="1" si="9"/>
        <v>0</v>
      </c>
      <c r="M106" s="35">
        <f t="shared" ca="1" si="9"/>
        <v>0</v>
      </c>
      <c r="N106" s="35">
        <f t="shared" ca="1" si="9"/>
        <v>0</v>
      </c>
      <c r="O106" s="35">
        <f t="shared" ca="1" si="9"/>
        <v>0</v>
      </c>
      <c r="P106" s="35">
        <f t="shared" ca="1" si="9"/>
        <v>0</v>
      </c>
      <c r="Q106" s="35">
        <f t="shared" ca="1" si="9"/>
        <v>0</v>
      </c>
      <c r="R106" s="35">
        <f t="shared" ca="1" si="9"/>
        <v>0</v>
      </c>
      <c r="S106" s="35">
        <f t="shared" ca="1" si="9"/>
        <v>0</v>
      </c>
      <c r="T106" s="35">
        <f t="shared" ca="1" si="9"/>
        <v>0</v>
      </c>
      <c r="U106" s="35">
        <f t="shared" ref="U106:AE115" ca="1" si="10">IF($A106&lt;ns+1,(mo*$B106-$B106^2*n)*(1+0.01*2.5*Ev*(RAND()-RAND()))*(1+0.01*2.5*Es*(RAND()-RAND())),"")</f>
        <v>0</v>
      </c>
      <c r="V106" s="35">
        <f t="shared" ca="1" si="10"/>
        <v>0</v>
      </c>
      <c r="W106" s="35">
        <f t="shared" ca="1" si="10"/>
        <v>0</v>
      </c>
      <c r="X106" s="35">
        <f t="shared" ca="1" si="10"/>
        <v>0</v>
      </c>
      <c r="Y106" s="35">
        <f t="shared" ca="1" si="10"/>
        <v>0</v>
      </c>
      <c r="Z106" s="35">
        <f t="shared" ca="1" si="10"/>
        <v>0</v>
      </c>
      <c r="AA106" s="35">
        <f t="shared" ca="1" si="10"/>
        <v>0</v>
      </c>
      <c r="AB106" s="35">
        <f t="shared" ca="1" si="10"/>
        <v>0</v>
      </c>
      <c r="AC106" s="35">
        <f t="shared" ca="1" si="10"/>
        <v>0</v>
      </c>
      <c r="AD106" s="35">
        <f t="shared" ca="1" si="10"/>
        <v>0</v>
      </c>
      <c r="AE106" s="36">
        <f t="shared" ca="1" si="10"/>
        <v>0</v>
      </c>
      <c r="AF106" s="82">
        <f>IF(A106&lt;ns+1,B106,NA() )</f>
        <v>0</v>
      </c>
      <c r="AG106" s="82">
        <f ca="1">IF(A106&lt;ns+1,(mo*$B106-$B106^2*n)*(1+0.01*2.5*Ev*(RAND()-RAND()))*(1+0.01*2.5*Es*(RAND()-RAND())),"NA()" )</f>
        <v>0</v>
      </c>
    </row>
    <row r="107" spans="1:33" ht="14.25" x14ac:dyDescent="0.2">
      <c r="A107" s="37">
        <v>2</v>
      </c>
      <c r="B107" s="38">
        <f t="shared" ref="B107:B123" si="11">B106+Cs/(ns-1)</f>
        <v>1.25</v>
      </c>
      <c r="C107" s="32">
        <f t="shared" ca="1" si="4"/>
        <v>1.25</v>
      </c>
      <c r="D107" s="81">
        <f t="shared" si="5"/>
        <v>1.25</v>
      </c>
      <c r="E107" s="73">
        <f t="shared" si="6"/>
        <v>1.5625</v>
      </c>
      <c r="F107" s="74">
        <f t="shared" ca="1" si="7"/>
        <v>1.5625</v>
      </c>
      <c r="G107" s="34">
        <f t="shared" ca="1" si="8"/>
        <v>0</v>
      </c>
      <c r="H107" s="12" t="s">
        <v>54</v>
      </c>
      <c r="I107" s="78">
        <f ca="1">INTERCEPT(C106:C123,D106:D123)</f>
        <v>0</v>
      </c>
      <c r="J107" s="12"/>
      <c r="K107" s="32">
        <f t="shared" ca="1" si="9"/>
        <v>1.25</v>
      </c>
      <c r="L107" s="32">
        <f t="shared" ca="1" si="9"/>
        <v>1.25</v>
      </c>
      <c r="M107" s="32">
        <f t="shared" ca="1" si="9"/>
        <v>1.25</v>
      </c>
      <c r="N107" s="32">
        <f t="shared" ca="1" si="9"/>
        <v>1.25</v>
      </c>
      <c r="O107" s="32">
        <f t="shared" ca="1" si="9"/>
        <v>1.25</v>
      </c>
      <c r="P107" s="32">
        <f t="shared" ca="1" si="9"/>
        <v>1.25</v>
      </c>
      <c r="Q107" s="32">
        <f t="shared" ca="1" si="9"/>
        <v>1.25</v>
      </c>
      <c r="R107" s="32">
        <f t="shared" ca="1" si="9"/>
        <v>1.25</v>
      </c>
      <c r="S107" s="32">
        <f t="shared" ca="1" si="9"/>
        <v>1.25</v>
      </c>
      <c r="T107" s="32">
        <f t="shared" ca="1" si="9"/>
        <v>1.25</v>
      </c>
      <c r="U107" s="32">
        <f t="shared" ca="1" si="10"/>
        <v>1.25</v>
      </c>
      <c r="V107" s="32">
        <f t="shared" ca="1" si="10"/>
        <v>1.25</v>
      </c>
      <c r="W107" s="32">
        <f t="shared" ca="1" si="10"/>
        <v>1.25</v>
      </c>
      <c r="X107" s="32">
        <f t="shared" ca="1" si="10"/>
        <v>1.25</v>
      </c>
      <c r="Y107" s="32">
        <f t="shared" ca="1" si="10"/>
        <v>1.25</v>
      </c>
      <c r="Z107" s="32">
        <f t="shared" ca="1" si="10"/>
        <v>1.25</v>
      </c>
      <c r="AA107" s="32">
        <f t="shared" ca="1" si="10"/>
        <v>1.25</v>
      </c>
      <c r="AB107" s="32">
        <f t="shared" ca="1" si="10"/>
        <v>1.25</v>
      </c>
      <c r="AC107" s="32">
        <f t="shared" ca="1" si="10"/>
        <v>1.25</v>
      </c>
      <c r="AD107" s="32">
        <f t="shared" ca="1" si="10"/>
        <v>1.25</v>
      </c>
      <c r="AE107" s="40">
        <f t="shared" ca="1" si="10"/>
        <v>1.25</v>
      </c>
      <c r="AF107" s="82">
        <f>IF(A107&lt;ns+1,B107,NA() )</f>
        <v>1.25</v>
      </c>
      <c r="AG107" s="82">
        <f ca="1">IF(A107&lt;ns+1,(mo*$B107-$B107^2*n)*(1+0.01*2.5*Ev*(RAND()-RAND()))*(1+0.01*2.5*Es*(RAND()-RAND())),"NA()" )</f>
        <v>1.25</v>
      </c>
    </row>
    <row r="108" spans="1:33" ht="14.25" x14ac:dyDescent="0.2">
      <c r="A108" s="37">
        <v>3</v>
      </c>
      <c r="B108" s="38">
        <f t="shared" si="11"/>
        <v>2.5</v>
      </c>
      <c r="C108" s="32">
        <f t="shared" ca="1" si="4"/>
        <v>2.5</v>
      </c>
      <c r="D108" s="81">
        <f t="shared" si="5"/>
        <v>2.5</v>
      </c>
      <c r="E108" s="73">
        <f t="shared" si="6"/>
        <v>6.25</v>
      </c>
      <c r="F108" s="74">
        <f t="shared" ca="1" si="7"/>
        <v>6.25</v>
      </c>
      <c r="G108" s="34">
        <f t="shared" ca="1" si="8"/>
        <v>0</v>
      </c>
      <c r="H108" s="25" t="s">
        <v>61</v>
      </c>
      <c r="I108" s="41">
        <f ca="1">RSQ(C106:C123,D106:D123)</f>
        <v>0.99999999999999978</v>
      </c>
      <c r="J108" s="12"/>
      <c r="K108" s="32">
        <f t="shared" ca="1" si="9"/>
        <v>2.5</v>
      </c>
      <c r="L108" s="32">
        <f t="shared" ca="1" si="9"/>
        <v>2.5</v>
      </c>
      <c r="M108" s="32">
        <f t="shared" ca="1" si="9"/>
        <v>2.5</v>
      </c>
      <c r="N108" s="32">
        <f t="shared" ca="1" si="9"/>
        <v>2.5</v>
      </c>
      <c r="O108" s="32">
        <f t="shared" ca="1" si="9"/>
        <v>2.5</v>
      </c>
      <c r="P108" s="32">
        <f t="shared" ca="1" si="9"/>
        <v>2.5</v>
      </c>
      <c r="Q108" s="32">
        <f t="shared" ca="1" si="9"/>
        <v>2.5</v>
      </c>
      <c r="R108" s="32">
        <f t="shared" ca="1" si="9"/>
        <v>2.5</v>
      </c>
      <c r="S108" s="32">
        <f t="shared" ca="1" si="9"/>
        <v>2.5</v>
      </c>
      <c r="T108" s="32">
        <f t="shared" ca="1" si="9"/>
        <v>2.5</v>
      </c>
      <c r="U108" s="32">
        <f t="shared" ca="1" si="10"/>
        <v>2.5</v>
      </c>
      <c r="V108" s="32">
        <f t="shared" ca="1" si="10"/>
        <v>2.5</v>
      </c>
      <c r="W108" s="32">
        <f t="shared" ca="1" si="10"/>
        <v>2.5</v>
      </c>
      <c r="X108" s="32">
        <f t="shared" ca="1" si="10"/>
        <v>2.5</v>
      </c>
      <c r="Y108" s="32">
        <f t="shared" ca="1" si="10"/>
        <v>2.5</v>
      </c>
      <c r="Z108" s="32">
        <f t="shared" ca="1" si="10"/>
        <v>2.5</v>
      </c>
      <c r="AA108" s="32">
        <f t="shared" ca="1" si="10"/>
        <v>2.5</v>
      </c>
      <c r="AB108" s="32">
        <f t="shared" ca="1" si="10"/>
        <v>2.5</v>
      </c>
      <c r="AC108" s="32">
        <f t="shared" ca="1" si="10"/>
        <v>2.5</v>
      </c>
      <c r="AD108" s="32">
        <f t="shared" ca="1" si="10"/>
        <v>2.5</v>
      </c>
      <c r="AE108" s="40">
        <f t="shared" ca="1" si="10"/>
        <v>2.5</v>
      </c>
      <c r="AF108" s="82">
        <f>IF(A108&lt;ns+1,B108,NA() )</f>
        <v>2.5</v>
      </c>
      <c r="AG108" s="82">
        <f ca="1">IF(A108&lt;ns+1,(mo*$B108-$B108^2*n)*(1+0.01*2.5*Ev*(RAND()-RAND()))*(1+0.01*2.5*Es*(RAND()-RAND())),"NA()" )</f>
        <v>2.5</v>
      </c>
    </row>
    <row r="109" spans="1:33" ht="14.25" x14ac:dyDescent="0.2">
      <c r="A109" s="37">
        <v>4</v>
      </c>
      <c r="B109" s="38">
        <f t="shared" si="11"/>
        <v>3.75</v>
      </c>
      <c r="C109" s="32">
        <f t="shared" ca="1" si="4"/>
        <v>3.75</v>
      </c>
      <c r="D109" s="81">
        <f t="shared" si="5"/>
        <v>3.75</v>
      </c>
      <c r="E109" s="73">
        <f t="shared" si="6"/>
        <v>14.0625</v>
      </c>
      <c r="F109" s="74">
        <f t="shared" ca="1" si="7"/>
        <v>14.0625</v>
      </c>
      <c r="G109" s="34">
        <f t="shared" ca="1" si="8"/>
        <v>0</v>
      </c>
      <c r="H109" s="25" t="s">
        <v>62</v>
      </c>
      <c r="I109" s="34">
        <f ca="1">AVERAGE(K127:AE127)</f>
        <v>0.99999999999999978</v>
      </c>
      <c r="J109" s="12"/>
      <c r="K109" s="32">
        <f t="shared" ca="1" si="9"/>
        <v>3.75</v>
      </c>
      <c r="L109" s="32">
        <f t="shared" ca="1" si="9"/>
        <v>3.75</v>
      </c>
      <c r="M109" s="32">
        <f t="shared" ca="1" si="9"/>
        <v>3.75</v>
      </c>
      <c r="N109" s="32">
        <f t="shared" ca="1" si="9"/>
        <v>3.75</v>
      </c>
      <c r="O109" s="32">
        <f t="shared" ca="1" si="9"/>
        <v>3.75</v>
      </c>
      <c r="P109" s="32">
        <f t="shared" ca="1" si="9"/>
        <v>3.75</v>
      </c>
      <c r="Q109" s="32">
        <f t="shared" ca="1" si="9"/>
        <v>3.75</v>
      </c>
      <c r="R109" s="32">
        <f t="shared" ca="1" si="9"/>
        <v>3.75</v>
      </c>
      <c r="S109" s="32">
        <f t="shared" ca="1" si="9"/>
        <v>3.75</v>
      </c>
      <c r="T109" s="32">
        <f t="shared" ca="1" si="9"/>
        <v>3.75</v>
      </c>
      <c r="U109" s="32">
        <f t="shared" ca="1" si="10"/>
        <v>3.75</v>
      </c>
      <c r="V109" s="32">
        <f t="shared" ca="1" si="10"/>
        <v>3.75</v>
      </c>
      <c r="W109" s="32">
        <f t="shared" ca="1" si="10"/>
        <v>3.75</v>
      </c>
      <c r="X109" s="32">
        <f t="shared" ca="1" si="10"/>
        <v>3.75</v>
      </c>
      <c r="Y109" s="32">
        <f t="shared" ca="1" si="10"/>
        <v>3.75</v>
      </c>
      <c r="Z109" s="32">
        <f t="shared" ca="1" si="10"/>
        <v>3.75</v>
      </c>
      <c r="AA109" s="32">
        <f t="shared" ca="1" si="10"/>
        <v>3.75</v>
      </c>
      <c r="AB109" s="32">
        <f t="shared" ca="1" si="10"/>
        <v>3.75</v>
      </c>
      <c r="AC109" s="32">
        <f t="shared" ca="1" si="10"/>
        <v>3.75</v>
      </c>
      <c r="AD109" s="32">
        <f t="shared" ca="1" si="10"/>
        <v>3.75</v>
      </c>
      <c r="AE109" s="40">
        <f t="shared" ca="1" si="10"/>
        <v>3.75</v>
      </c>
      <c r="AF109" s="82">
        <f>IF(A109&lt;ns+1,B109,NA() )</f>
        <v>3.75</v>
      </c>
      <c r="AG109" s="82">
        <f ca="1">IF(A109&lt;ns+1,(mo*$B109-$B109^2*n)*(1+0.01*2.5*Ev*(RAND()-RAND()))*(1+0.01*2.5*Es*(RAND()-RAND())),"NA()" )</f>
        <v>3.75</v>
      </c>
    </row>
    <row r="110" spans="1:33" ht="14.25" x14ac:dyDescent="0.2">
      <c r="A110" s="37">
        <v>5</v>
      </c>
      <c r="B110" s="38">
        <f t="shared" si="11"/>
        <v>5</v>
      </c>
      <c r="C110" s="32">
        <f t="shared" ca="1" si="4"/>
        <v>5</v>
      </c>
      <c r="D110" s="81">
        <f t="shared" si="5"/>
        <v>5</v>
      </c>
      <c r="E110" s="73">
        <f t="shared" si="6"/>
        <v>25</v>
      </c>
      <c r="F110" s="74">
        <f t="shared" ca="1" si="7"/>
        <v>25</v>
      </c>
      <c r="G110" s="34">
        <f t="shared" ca="1" si="8"/>
        <v>0</v>
      </c>
      <c r="J110" s="12"/>
      <c r="K110" s="32">
        <f t="shared" ca="1" si="9"/>
        <v>5</v>
      </c>
      <c r="L110" s="32">
        <f t="shared" ca="1" si="9"/>
        <v>5</v>
      </c>
      <c r="M110" s="32">
        <f t="shared" ca="1" si="9"/>
        <v>5</v>
      </c>
      <c r="N110" s="32">
        <f t="shared" ca="1" si="9"/>
        <v>5</v>
      </c>
      <c r="O110" s="32">
        <f t="shared" ca="1" si="9"/>
        <v>5</v>
      </c>
      <c r="P110" s="32">
        <f t="shared" ca="1" si="9"/>
        <v>5</v>
      </c>
      <c r="Q110" s="32">
        <f t="shared" ca="1" si="9"/>
        <v>5</v>
      </c>
      <c r="R110" s="32">
        <f t="shared" ca="1" si="9"/>
        <v>5</v>
      </c>
      <c r="S110" s="32">
        <f t="shared" ca="1" si="9"/>
        <v>5</v>
      </c>
      <c r="T110" s="32">
        <f t="shared" ca="1" si="9"/>
        <v>5</v>
      </c>
      <c r="U110" s="32">
        <f t="shared" ca="1" si="10"/>
        <v>5</v>
      </c>
      <c r="V110" s="32">
        <f t="shared" ca="1" si="10"/>
        <v>5</v>
      </c>
      <c r="W110" s="32">
        <f t="shared" ca="1" si="10"/>
        <v>5</v>
      </c>
      <c r="X110" s="32">
        <f t="shared" ca="1" si="10"/>
        <v>5</v>
      </c>
      <c r="Y110" s="32">
        <f t="shared" ca="1" si="10"/>
        <v>5</v>
      </c>
      <c r="Z110" s="32">
        <f t="shared" ca="1" si="10"/>
        <v>5</v>
      </c>
      <c r="AA110" s="32">
        <f t="shared" ca="1" si="10"/>
        <v>5</v>
      </c>
      <c r="AB110" s="32">
        <f t="shared" ca="1" si="10"/>
        <v>5</v>
      </c>
      <c r="AC110" s="32">
        <f t="shared" ca="1" si="10"/>
        <v>5</v>
      </c>
      <c r="AD110" s="32">
        <f t="shared" ca="1" si="10"/>
        <v>5</v>
      </c>
      <c r="AE110" s="40">
        <f t="shared" ca="1" si="10"/>
        <v>5</v>
      </c>
      <c r="AF110" s="82">
        <f>IF(A110&lt;ns+1,B110,NA() )</f>
        <v>5</v>
      </c>
      <c r="AG110" s="82">
        <f ca="1">IF(A110&lt;ns+1,(mo*$B110-$B110^2*n)*(1+0.01*2.5*Ev*(RAND()-RAND()))*(1+0.01*2.5*Es*(RAND()-RAND())),"NA()" )</f>
        <v>5</v>
      </c>
    </row>
    <row r="111" spans="1:33" ht="14.25" x14ac:dyDescent="0.2">
      <c r="A111" s="37">
        <v>6</v>
      </c>
      <c r="B111" s="38">
        <f t="shared" si="11"/>
        <v>6.25</v>
      </c>
      <c r="C111" s="32">
        <f t="shared" ca="1" si="4"/>
        <v>6.25</v>
      </c>
      <c r="D111" s="81">
        <f t="shared" si="5"/>
        <v>6.25</v>
      </c>
      <c r="E111" s="73">
        <f t="shared" si="6"/>
        <v>39.0625</v>
      </c>
      <c r="F111" s="74">
        <f t="shared" ca="1" si="7"/>
        <v>39.0625</v>
      </c>
      <c r="G111" s="34">
        <f t="shared" ca="1" si="8"/>
        <v>0</v>
      </c>
      <c r="J111" s="12"/>
      <c r="K111" s="32">
        <f t="shared" ca="1" si="9"/>
        <v>6.25</v>
      </c>
      <c r="L111" s="32">
        <f t="shared" ca="1" si="9"/>
        <v>6.25</v>
      </c>
      <c r="M111" s="32">
        <f t="shared" ca="1" si="9"/>
        <v>6.25</v>
      </c>
      <c r="N111" s="32">
        <f t="shared" ca="1" si="9"/>
        <v>6.25</v>
      </c>
      <c r="O111" s="32">
        <f t="shared" ca="1" si="9"/>
        <v>6.25</v>
      </c>
      <c r="P111" s="32">
        <f t="shared" ca="1" si="9"/>
        <v>6.25</v>
      </c>
      <c r="Q111" s="32">
        <f t="shared" ca="1" si="9"/>
        <v>6.25</v>
      </c>
      <c r="R111" s="32">
        <f t="shared" ca="1" si="9"/>
        <v>6.25</v>
      </c>
      <c r="S111" s="32">
        <f t="shared" ca="1" si="9"/>
        <v>6.25</v>
      </c>
      <c r="T111" s="32">
        <f t="shared" ca="1" si="9"/>
        <v>6.25</v>
      </c>
      <c r="U111" s="32">
        <f t="shared" ca="1" si="10"/>
        <v>6.25</v>
      </c>
      <c r="V111" s="32">
        <f t="shared" ca="1" si="10"/>
        <v>6.25</v>
      </c>
      <c r="W111" s="32">
        <f t="shared" ca="1" si="10"/>
        <v>6.25</v>
      </c>
      <c r="X111" s="32">
        <f t="shared" ca="1" si="10"/>
        <v>6.25</v>
      </c>
      <c r="Y111" s="32">
        <f t="shared" ca="1" si="10"/>
        <v>6.25</v>
      </c>
      <c r="Z111" s="32">
        <f t="shared" ca="1" si="10"/>
        <v>6.25</v>
      </c>
      <c r="AA111" s="32">
        <f t="shared" ca="1" si="10"/>
        <v>6.25</v>
      </c>
      <c r="AB111" s="32">
        <f t="shared" ca="1" si="10"/>
        <v>6.25</v>
      </c>
      <c r="AC111" s="32">
        <f t="shared" ca="1" si="10"/>
        <v>6.25</v>
      </c>
      <c r="AD111" s="32">
        <f t="shared" ca="1" si="10"/>
        <v>6.25</v>
      </c>
      <c r="AE111" s="40">
        <f t="shared" ca="1" si="10"/>
        <v>6.25</v>
      </c>
      <c r="AF111" s="82">
        <f>IF(A111&lt;ns+1,B111,NA() )</f>
        <v>6.25</v>
      </c>
      <c r="AG111" s="82">
        <f ca="1">IF(A111&lt;ns+1,(mo*$B111-$B111^2*n)*(1+0.01*2.5*Ev*(RAND()-RAND()))*(1+0.01*2.5*Es*(RAND()-RAND())),"NA()" )</f>
        <v>6.25</v>
      </c>
    </row>
    <row r="112" spans="1:33" ht="14.25" x14ac:dyDescent="0.2">
      <c r="A112" s="37">
        <v>7</v>
      </c>
      <c r="B112" s="38">
        <f t="shared" si="11"/>
        <v>7.5</v>
      </c>
      <c r="C112" s="32">
        <f t="shared" ca="1" si="4"/>
        <v>7.5</v>
      </c>
      <c r="D112" s="81">
        <f t="shared" si="5"/>
        <v>7.5</v>
      </c>
      <c r="E112" s="73">
        <f t="shared" si="6"/>
        <v>56.25</v>
      </c>
      <c r="F112" s="74">
        <f t="shared" ca="1" si="7"/>
        <v>56.25</v>
      </c>
      <c r="G112" s="34">
        <f t="shared" ca="1" si="8"/>
        <v>0</v>
      </c>
      <c r="J112" s="12"/>
      <c r="K112" s="32">
        <f t="shared" ca="1" si="9"/>
        <v>7.5</v>
      </c>
      <c r="L112" s="32">
        <f t="shared" ca="1" si="9"/>
        <v>7.5</v>
      </c>
      <c r="M112" s="32">
        <f t="shared" ca="1" si="9"/>
        <v>7.5</v>
      </c>
      <c r="N112" s="32">
        <f t="shared" ca="1" si="9"/>
        <v>7.5</v>
      </c>
      <c r="O112" s="32">
        <f t="shared" ca="1" si="9"/>
        <v>7.5</v>
      </c>
      <c r="P112" s="32">
        <f t="shared" ca="1" si="9"/>
        <v>7.5</v>
      </c>
      <c r="Q112" s="32">
        <f t="shared" ca="1" si="9"/>
        <v>7.5</v>
      </c>
      <c r="R112" s="32">
        <f t="shared" ca="1" si="9"/>
        <v>7.5</v>
      </c>
      <c r="S112" s="32">
        <f t="shared" ca="1" si="9"/>
        <v>7.5</v>
      </c>
      <c r="T112" s="32">
        <f t="shared" ca="1" si="9"/>
        <v>7.5</v>
      </c>
      <c r="U112" s="32">
        <f t="shared" ca="1" si="10"/>
        <v>7.5</v>
      </c>
      <c r="V112" s="32">
        <f t="shared" ca="1" si="10"/>
        <v>7.5</v>
      </c>
      <c r="W112" s="32">
        <f t="shared" ca="1" si="10"/>
        <v>7.5</v>
      </c>
      <c r="X112" s="32">
        <f t="shared" ca="1" si="10"/>
        <v>7.5</v>
      </c>
      <c r="Y112" s="32">
        <f t="shared" ca="1" si="10"/>
        <v>7.5</v>
      </c>
      <c r="Z112" s="32">
        <f t="shared" ca="1" si="10"/>
        <v>7.5</v>
      </c>
      <c r="AA112" s="32">
        <f t="shared" ca="1" si="10"/>
        <v>7.5</v>
      </c>
      <c r="AB112" s="32">
        <f t="shared" ca="1" si="10"/>
        <v>7.5</v>
      </c>
      <c r="AC112" s="32">
        <f t="shared" ca="1" si="10"/>
        <v>7.5</v>
      </c>
      <c r="AD112" s="32">
        <f t="shared" ca="1" si="10"/>
        <v>7.5</v>
      </c>
      <c r="AE112" s="40">
        <f t="shared" ca="1" si="10"/>
        <v>7.5</v>
      </c>
      <c r="AF112" s="82">
        <f>IF(A112&lt;ns+1,B112,NA() )</f>
        <v>7.5</v>
      </c>
      <c r="AG112" s="82">
        <f ca="1">IF(A112&lt;ns+1,(mo*$B112-$B112^2*n)*(1+0.01*2.5*Ev*(RAND()-RAND()))*(1+0.01*2.5*Es*(RAND()-RAND())),"NA()" )</f>
        <v>7.5</v>
      </c>
    </row>
    <row r="113" spans="1:33" ht="14.25" x14ac:dyDescent="0.2">
      <c r="A113" s="37">
        <v>8</v>
      </c>
      <c r="B113" s="38">
        <f t="shared" si="11"/>
        <v>8.75</v>
      </c>
      <c r="C113" s="32">
        <f t="shared" ca="1" si="4"/>
        <v>8.75</v>
      </c>
      <c r="D113" s="81">
        <f t="shared" si="5"/>
        <v>8.75</v>
      </c>
      <c r="E113" s="73">
        <f t="shared" si="6"/>
        <v>76.5625</v>
      </c>
      <c r="F113" s="74">
        <f t="shared" ca="1" si="7"/>
        <v>76.5625</v>
      </c>
      <c r="G113" s="34">
        <f t="shared" ca="1" si="8"/>
        <v>0</v>
      </c>
      <c r="J113" s="12"/>
      <c r="K113" s="32">
        <f t="shared" ca="1" si="9"/>
        <v>8.75</v>
      </c>
      <c r="L113" s="32">
        <f t="shared" ca="1" si="9"/>
        <v>8.75</v>
      </c>
      <c r="M113" s="32">
        <f t="shared" ca="1" si="9"/>
        <v>8.75</v>
      </c>
      <c r="N113" s="32">
        <f t="shared" ca="1" si="9"/>
        <v>8.75</v>
      </c>
      <c r="O113" s="32">
        <f t="shared" ca="1" si="9"/>
        <v>8.75</v>
      </c>
      <c r="P113" s="32">
        <f t="shared" ca="1" si="9"/>
        <v>8.75</v>
      </c>
      <c r="Q113" s="32">
        <f t="shared" ca="1" si="9"/>
        <v>8.75</v>
      </c>
      <c r="R113" s="32">
        <f t="shared" ca="1" si="9"/>
        <v>8.75</v>
      </c>
      <c r="S113" s="32">
        <f t="shared" ca="1" si="9"/>
        <v>8.75</v>
      </c>
      <c r="T113" s="32">
        <f t="shared" ca="1" si="9"/>
        <v>8.75</v>
      </c>
      <c r="U113" s="32">
        <f t="shared" ca="1" si="10"/>
        <v>8.75</v>
      </c>
      <c r="V113" s="32">
        <f t="shared" ca="1" si="10"/>
        <v>8.75</v>
      </c>
      <c r="W113" s="32">
        <f t="shared" ca="1" si="10"/>
        <v>8.75</v>
      </c>
      <c r="X113" s="32">
        <f t="shared" ca="1" si="10"/>
        <v>8.75</v>
      </c>
      <c r="Y113" s="32">
        <f t="shared" ca="1" si="10"/>
        <v>8.75</v>
      </c>
      <c r="Z113" s="32">
        <f t="shared" ca="1" si="10"/>
        <v>8.75</v>
      </c>
      <c r="AA113" s="32">
        <f t="shared" ca="1" si="10"/>
        <v>8.75</v>
      </c>
      <c r="AB113" s="32">
        <f t="shared" ca="1" si="10"/>
        <v>8.75</v>
      </c>
      <c r="AC113" s="32">
        <f t="shared" ca="1" si="10"/>
        <v>8.75</v>
      </c>
      <c r="AD113" s="32">
        <f t="shared" ca="1" si="10"/>
        <v>8.75</v>
      </c>
      <c r="AE113" s="40">
        <f t="shared" ca="1" si="10"/>
        <v>8.75</v>
      </c>
      <c r="AF113" s="82">
        <f>IF(A113&lt;ns+1,B113,NA() )</f>
        <v>8.75</v>
      </c>
      <c r="AG113" s="82">
        <f ca="1">IF(A113&lt;ns+1,(mo*$B113-$B113^2*n)*(1+0.01*2.5*Ev*(RAND()-RAND()))*(1+0.01*2.5*Es*(RAND()-RAND())),"NA()" )</f>
        <v>8.75</v>
      </c>
    </row>
    <row r="114" spans="1:33" ht="14.25" x14ac:dyDescent="0.2">
      <c r="A114" s="37">
        <v>9</v>
      </c>
      <c r="B114" s="38">
        <f t="shared" si="11"/>
        <v>10</v>
      </c>
      <c r="C114" s="32">
        <f t="shared" ca="1" si="4"/>
        <v>10</v>
      </c>
      <c r="D114" s="81">
        <f t="shared" si="5"/>
        <v>10</v>
      </c>
      <c r="E114" s="73">
        <f t="shared" si="6"/>
        <v>100</v>
      </c>
      <c r="F114" s="74">
        <f t="shared" ca="1" si="7"/>
        <v>100</v>
      </c>
      <c r="G114" s="34">
        <f t="shared" ca="1" si="8"/>
        <v>0</v>
      </c>
      <c r="J114" s="12"/>
      <c r="K114" s="32">
        <f t="shared" ca="1" si="9"/>
        <v>10</v>
      </c>
      <c r="L114" s="32">
        <f t="shared" ca="1" si="9"/>
        <v>10</v>
      </c>
      <c r="M114" s="32">
        <f t="shared" ca="1" si="9"/>
        <v>10</v>
      </c>
      <c r="N114" s="32">
        <f t="shared" ca="1" si="9"/>
        <v>10</v>
      </c>
      <c r="O114" s="32">
        <f t="shared" ca="1" si="9"/>
        <v>10</v>
      </c>
      <c r="P114" s="32">
        <f t="shared" ca="1" si="9"/>
        <v>10</v>
      </c>
      <c r="Q114" s="32">
        <f t="shared" ca="1" si="9"/>
        <v>10</v>
      </c>
      <c r="R114" s="32">
        <f t="shared" ca="1" si="9"/>
        <v>10</v>
      </c>
      <c r="S114" s="32">
        <f t="shared" ca="1" si="9"/>
        <v>10</v>
      </c>
      <c r="T114" s="32">
        <f t="shared" ca="1" si="9"/>
        <v>10</v>
      </c>
      <c r="U114" s="32">
        <f t="shared" ca="1" si="10"/>
        <v>10</v>
      </c>
      <c r="V114" s="32">
        <f t="shared" ca="1" si="10"/>
        <v>10</v>
      </c>
      <c r="W114" s="32">
        <f t="shared" ca="1" si="10"/>
        <v>10</v>
      </c>
      <c r="X114" s="32">
        <f t="shared" ca="1" si="10"/>
        <v>10</v>
      </c>
      <c r="Y114" s="32">
        <f t="shared" ca="1" si="10"/>
        <v>10</v>
      </c>
      <c r="Z114" s="32">
        <f t="shared" ca="1" si="10"/>
        <v>10</v>
      </c>
      <c r="AA114" s="32">
        <f t="shared" ca="1" si="10"/>
        <v>10</v>
      </c>
      <c r="AB114" s="32">
        <f t="shared" ca="1" si="10"/>
        <v>10</v>
      </c>
      <c r="AC114" s="32">
        <f t="shared" ca="1" si="10"/>
        <v>10</v>
      </c>
      <c r="AD114" s="32">
        <f t="shared" ca="1" si="10"/>
        <v>10</v>
      </c>
      <c r="AE114" s="40">
        <f t="shared" ca="1" si="10"/>
        <v>10</v>
      </c>
      <c r="AF114" s="82">
        <f>IF(A114&lt;ns+1,B114,NA() )</f>
        <v>10</v>
      </c>
      <c r="AG114" s="82">
        <f ca="1">IF(A114&lt;ns+1,(mo*$B114-$B114^2*n)*(1+0.01*2.5*Ev*(RAND()-RAND()))*(1+0.01*2.5*Es*(RAND()-RAND())),"NA()" )</f>
        <v>10</v>
      </c>
    </row>
    <row r="115" spans="1:33" ht="14.25" x14ac:dyDescent="0.2">
      <c r="A115" s="37">
        <v>10</v>
      </c>
      <c r="B115" s="38">
        <f t="shared" si="11"/>
        <v>11.25</v>
      </c>
      <c r="C115" s="32" t="str">
        <f t="shared" ca="1" si="4"/>
        <v>0</v>
      </c>
      <c r="D115" s="81" t="str">
        <f t="shared" si="5"/>
        <v>0</v>
      </c>
      <c r="E115" s="73">
        <f t="shared" si="6"/>
        <v>0</v>
      </c>
      <c r="F115" s="74">
        <f t="shared" ca="1" si="7"/>
        <v>0</v>
      </c>
      <c r="G115" s="34" t="str">
        <f t="shared" si="8"/>
        <v/>
      </c>
      <c r="J115" s="12"/>
      <c r="K115" s="32" t="str">
        <f t="shared" ca="1" si="9"/>
        <v/>
      </c>
      <c r="L115" s="32" t="str">
        <f t="shared" ca="1" si="9"/>
        <v/>
      </c>
      <c r="M115" s="32" t="str">
        <f t="shared" ca="1" si="9"/>
        <v/>
      </c>
      <c r="N115" s="32" t="str">
        <f t="shared" ca="1" si="9"/>
        <v/>
      </c>
      <c r="O115" s="32" t="str">
        <f t="shared" ca="1" si="9"/>
        <v/>
      </c>
      <c r="P115" s="32" t="str">
        <f t="shared" ca="1" si="9"/>
        <v/>
      </c>
      <c r="Q115" s="32" t="str">
        <f t="shared" ca="1" si="9"/>
        <v/>
      </c>
      <c r="R115" s="32" t="str">
        <f t="shared" ca="1" si="9"/>
        <v/>
      </c>
      <c r="S115" s="32" t="str">
        <f t="shared" ca="1" si="9"/>
        <v/>
      </c>
      <c r="T115" s="32" t="str">
        <f t="shared" ca="1" si="9"/>
        <v/>
      </c>
      <c r="U115" s="32" t="str">
        <f t="shared" ca="1" si="10"/>
        <v/>
      </c>
      <c r="V115" s="32" t="str">
        <f t="shared" ca="1" si="10"/>
        <v/>
      </c>
      <c r="W115" s="32" t="str">
        <f t="shared" ca="1" si="10"/>
        <v/>
      </c>
      <c r="X115" s="32" t="str">
        <f t="shared" ca="1" si="10"/>
        <v/>
      </c>
      <c r="Y115" s="32" t="str">
        <f t="shared" ca="1" si="10"/>
        <v/>
      </c>
      <c r="Z115" s="32" t="str">
        <f t="shared" ca="1" si="10"/>
        <v/>
      </c>
      <c r="AA115" s="32" t="str">
        <f t="shared" ca="1" si="10"/>
        <v/>
      </c>
      <c r="AB115" s="32" t="str">
        <f t="shared" ca="1" si="10"/>
        <v/>
      </c>
      <c r="AC115" s="32" t="str">
        <f t="shared" ca="1" si="10"/>
        <v/>
      </c>
      <c r="AD115" s="32" t="str">
        <f t="shared" ca="1" si="10"/>
        <v/>
      </c>
      <c r="AE115" s="40" t="str">
        <f t="shared" ca="1" si="10"/>
        <v/>
      </c>
      <c r="AF115" s="82" t="e">
        <f>IF(A115&lt;ns+1,B115,NA() )</f>
        <v>#N/A</v>
      </c>
      <c r="AG115" s="82" t="str">
        <f ca="1">IF(A115&lt;ns+1,(mo*$B115-$B115^2*n)*(1+0.01*2.5*Ev*(RAND()-RAND()))*(1+0.01*2.5*Es*(RAND()-RAND())),"NA()" )</f>
        <v>NA()</v>
      </c>
    </row>
    <row r="116" spans="1:33" ht="14.25" x14ac:dyDescent="0.2">
      <c r="A116" s="37">
        <v>11</v>
      </c>
      <c r="B116" s="38">
        <f t="shared" si="11"/>
        <v>12.5</v>
      </c>
      <c r="C116" s="32" t="str">
        <f t="shared" ca="1" si="4"/>
        <v>0</v>
      </c>
      <c r="D116" s="81" t="str">
        <f t="shared" si="5"/>
        <v>0</v>
      </c>
      <c r="E116" s="73">
        <f t="shared" si="6"/>
        <v>0</v>
      </c>
      <c r="F116" s="74">
        <f t="shared" ca="1" si="7"/>
        <v>0</v>
      </c>
      <c r="G116" s="34" t="str">
        <f t="shared" si="8"/>
        <v/>
      </c>
      <c r="J116" s="12"/>
      <c r="K116" s="32" t="str">
        <f t="shared" ref="K116:T123" ca="1" si="12">IF($A116&lt;ns+1,(mo*$B116-$B116^2*n)*(1+0.01*2.5*Ev*(RAND()-RAND()))*(1+0.01*2.5*Es*(RAND()-RAND())),"")</f>
        <v/>
      </c>
      <c r="L116" s="32" t="str">
        <f t="shared" ca="1" si="12"/>
        <v/>
      </c>
      <c r="M116" s="32" t="str">
        <f t="shared" ca="1" si="12"/>
        <v/>
      </c>
      <c r="N116" s="32" t="str">
        <f t="shared" ca="1" si="12"/>
        <v/>
      </c>
      <c r="O116" s="32" t="str">
        <f t="shared" ca="1" si="12"/>
        <v/>
      </c>
      <c r="P116" s="32" t="str">
        <f t="shared" ca="1" si="12"/>
        <v/>
      </c>
      <c r="Q116" s="32" t="str">
        <f t="shared" ca="1" si="12"/>
        <v/>
      </c>
      <c r="R116" s="32" t="str">
        <f t="shared" ca="1" si="12"/>
        <v/>
      </c>
      <c r="S116" s="32" t="str">
        <f t="shared" ca="1" si="12"/>
        <v/>
      </c>
      <c r="T116" s="32" t="str">
        <f t="shared" ca="1" si="12"/>
        <v/>
      </c>
      <c r="U116" s="32" t="str">
        <f t="shared" ref="U116:AE123" ca="1" si="13">IF($A116&lt;ns+1,(mo*$B116-$B116^2*n)*(1+0.01*2.5*Ev*(RAND()-RAND()))*(1+0.01*2.5*Es*(RAND()-RAND())),"")</f>
        <v/>
      </c>
      <c r="V116" s="32" t="str">
        <f t="shared" ca="1" si="13"/>
        <v/>
      </c>
      <c r="W116" s="32" t="str">
        <f t="shared" ca="1" si="13"/>
        <v/>
      </c>
      <c r="X116" s="32" t="str">
        <f t="shared" ca="1" si="13"/>
        <v/>
      </c>
      <c r="Y116" s="32" t="str">
        <f t="shared" ca="1" si="13"/>
        <v/>
      </c>
      <c r="Z116" s="32" t="str">
        <f t="shared" ca="1" si="13"/>
        <v/>
      </c>
      <c r="AA116" s="32" t="str">
        <f t="shared" ca="1" si="13"/>
        <v/>
      </c>
      <c r="AB116" s="32" t="str">
        <f t="shared" ca="1" si="13"/>
        <v/>
      </c>
      <c r="AC116" s="32" t="str">
        <f t="shared" ca="1" si="13"/>
        <v/>
      </c>
      <c r="AD116" s="32" t="str">
        <f t="shared" ca="1" si="13"/>
        <v/>
      </c>
      <c r="AE116" s="40" t="str">
        <f t="shared" ca="1" si="13"/>
        <v/>
      </c>
      <c r="AF116" s="82" t="e">
        <f>IF(A116&lt;ns+1,B116,NA() )</f>
        <v>#N/A</v>
      </c>
      <c r="AG116" s="82" t="str">
        <f ca="1">IF(A116&lt;ns+1,(mo*$B116-$B116^2*n)*(1+0.01*2.5*Ev*(RAND()-RAND()))*(1+0.01*2.5*Es*(RAND()-RAND())),"NA()" )</f>
        <v>NA()</v>
      </c>
    </row>
    <row r="117" spans="1:33" ht="14.25" x14ac:dyDescent="0.2">
      <c r="A117" s="37">
        <v>12</v>
      </c>
      <c r="B117" s="38">
        <f t="shared" si="11"/>
        <v>13.75</v>
      </c>
      <c r="C117" s="32" t="str">
        <f t="shared" ca="1" si="4"/>
        <v>0</v>
      </c>
      <c r="D117" s="81" t="str">
        <f t="shared" si="5"/>
        <v>0</v>
      </c>
      <c r="E117" s="73">
        <f t="shared" si="6"/>
        <v>0</v>
      </c>
      <c r="F117" s="74">
        <f t="shared" ca="1" si="7"/>
        <v>0</v>
      </c>
      <c r="G117" s="34" t="str">
        <f t="shared" si="8"/>
        <v/>
      </c>
      <c r="J117" s="12"/>
      <c r="K117" s="32" t="str">
        <f t="shared" ca="1" si="12"/>
        <v/>
      </c>
      <c r="L117" s="32" t="str">
        <f t="shared" ca="1" si="12"/>
        <v/>
      </c>
      <c r="M117" s="32" t="str">
        <f t="shared" ca="1" si="12"/>
        <v/>
      </c>
      <c r="N117" s="32" t="str">
        <f t="shared" ca="1" si="12"/>
        <v/>
      </c>
      <c r="O117" s="32" t="str">
        <f t="shared" ca="1" si="12"/>
        <v/>
      </c>
      <c r="P117" s="32" t="str">
        <f t="shared" ca="1" si="12"/>
        <v/>
      </c>
      <c r="Q117" s="32" t="str">
        <f t="shared" ca="1" si="12"/>
        <v/>
      </c>
      <c r="R117" s="32" t="str">
        <f t="shared" ca="1" si="12"/>
        <v/>
      </c>
      <c r="S117" s="32" t="str">
        <f t="shared" ca="1" si="12"/>
        <v/>
      </c>
      <c r="T117" s="32" t="str">
        <f t="shared" ca="1" si="12"/>
        <v/>
      </c>
      <c r="U117" s="32" t="str">
        <f t="shared" ca="1" si="13"/>
        <v/>
      </c>
      <c r="V117" s="32" t="str">
        <f t="shared" ca="1" si="13"/>
        <v/>
      </c>
      <c r="W117" s="32" t="str">
        <f t="shared" ca="1" si="13"/>
        <v/>
      </c>
      <c r="X117" s="32" t="str">
        <f t="shared" ca="1" si="13"/>
        <v/>
      </c>
      <c r="Y117" s="32" t="str">
        <f t="shared" ca="1" si="13"/>
        <v/>
      </c>
      <c r="Z117" s="32" t="str">
        <f t="shared" ca="1" si="13"/>
        <v/>
      </c>
      <c r="AA117" s="32" t="str">
        <f t="shared" ca="1" si="13"/>
        <v/>
      </c>
      <c r="AB117" s="32" t="str">
        <f t="shared" ca="1" si="13"/>
        <v/>
      </c>
      <c r="AC117" s="32" t="str">
        <f t="shared" ca="1" si="13"/>
        <v/>
      </c>
      <c r="AD117" s="32" t="str">
        <f t="shared" ca="1" si="13"/>
        <v/>
      </c>
      <c r="AE117" s="40" t="str">
        <f t="shared" ca="1" si="13"/>
        <v/>
      </c>
      <c r="AF117" s="82" t="e">
        <f>IF(A117&lt;ns+1,B117,NA() )</f>
        <v>#N/A</v>
      </c>
      <c r="AG117" s="82" t="str">
        <f ca="1">IF(A117&lt;ns+1,(mo*$B117-$B117^2*n)*(1+0.01*2.5*Ev*(RAND()-RAND()))*(1+0.01*2.5*Es*(RAND()-RAND())),"NA()" )</f>
        <v>NA()</v>
      </c>
    </row>
    <row r="118" spans="1:33" ht="14.25" x14ac:dyDescent="0.2">
      <c r="A118" s="37">
        <v>13</v>
      </c>
      <c r="B118" s="38">
        <f t="shared" si="11"/>
        <v>15</v>
      </c>
      <c r="C118" s="32" t="str">
        <f t="shared" ca="1" si="4"/>
        <v>0</v>
      </c>
      <c r="D118" s="81" t="str">
        <f t="shared" si="5"/>
        <v>0</v>
      </c>
      <c r="E118" s="73">
        <f t="shared" si="6"/>
        <v>0</v>
      </c>
      <c r="F118" s="74">
        <f t="shared" ca="1" si="7"/>
        <v>0</v>
      </c>
      <c r="G118" s="34" t="str">
        <f t="shared" si="8"/>
        <v/>
      </c>
      <c r="J118" s="12"/>
      <c r="K118" s="32" t="str">
        <f t="shared" ca="1" si="12"/>
        <v/>
      </c>
      <c r="L118" s="32" t="str">
        <f t="shared" ca="1" si="12"/>
        <v/>
      </c>
      <c r="M118" s="32" t="str">
        <f t="shared" ca="1" si="12"/>
        <v/>
      </c>
      <c r="N118" s="32" t="str">
        <f t="shared" ca="1" si="12"/>
        <v/>
      </c>
      <c r="O118" s="32" t="str">
        <f t="shared" ca="1" si="12"/>
        <v/>
      </c>
      <c r="P118" s="32" t="str">
        <f t="shared" ca="1" si="12"/>
        <v/>
      </c>
      <c r="Q118" s="32" t="str">
        <f t="shared" ca="1" si="12"/>
        <v/>
      </c>
      <c r="R118" s="32" t="str">
        <f t="shared" ca="1" si="12"/>
        <v/>
      </c>
      <c r="S118" s="32" t="str">
        <f t="shared" ca="1" si="12"/>
        <v/>
      </c>
      <c r="T118" s="32" t="str">
        <f t="shared" ca="1" si="12"/>
        <v/>
      </c>
      <c r="U118" s="32" t="str">
        <f t="shared" ca="1" si="13"/>
        <v/>
      </c>
      <c r="V118" s="32" t="str">
        <f t="shared" ca="1" si="13"/>
        <v/>
      </c>
      <c r="W118" s="32" t="str">
        <f t="shared" ca="1" si="13"/>
        <v/>
      </c>
      <c r="X118" s="32" t="str">
        <f t="shared" ca="1" si="13"/>
        <v/>
      </c>
      <c r="Y118" s="32" t="str">
        <f t="shared" ca="1" si="13"/>
        <v/>
      </c>
      <c r="Z118" s="32" t="str">
        <f t="shared" ca="1" si="13"/>
        <v/>
      </c>
      <c r="AA118" s="32" t="str">
        <f t="shared" ca="1" si="13"/>
        <v/>
      </c>
      <c r="AB118" s="32" t="str">
        <f t="shared" ca="1" si="13"/>
        <v/>
      </c>
      <c r="AC118" s="32" t="str">
        <f t="shared" ca="1" si="13"/>
        <v/>
      </c>
      <c r="AD118" s="32" t="str">
        <f t="shared" ca="1" si="13"/>
        <v/>
      </c>
      <c r="AE118" s="40" t="str">
        <f t="shared" ca="1" si="13"/>
        <v/>
      </c>
      <c r="AF118" s="82" t="e">
        <f>IF(A118&lt;ns+1,B118,NA() )</f>
        <v>#N/A</v>
      </c>
      <c r="AG118" s="82" t="str">
        <f ca="1">IF(A118&lt;ns+1,(mo*$B118-$B118^2*n)*(1+0.01*2.5*Ev*(RAND()-RAND()))*(1+0.01*2.5*Es*(RAND()-RAND())),"NA()" )</f>
        <v>NA()</v>
      </c>
    </row>
    <row r="119" spans="1:33" ht="14.25" x14ac:dyDescent="0.2">
      <c r="A119" s="37">
        <v>14</v>
      </c>
      <c r="B119" s="38">
        <f t="shared" si="11"/>
        <v>16.25</v>
      </c>
      <c r="C119" s="32" t="str">
        <f t="shared" ca="1" si="4"/>
        <v>0</v>
      </c>
      <c r="D119" s="81" t="str">
        <f t="shared" si="5"/>
        <v>0</v>
      </c>
      <c r="E119" s="73">
        <f t="shared" si="6"/>
        <v>0</v>
      </c>
      <c r="F119" s="74">
        <f t="shared" ca="1" si="7"/>
        <v>0</v>
      </c>
      <c r="G119" s="34" t="str">
        <f t="shared" si="8"/>
        <v/>
      </c>
      <c r="J119" s="12"/>
      <c r="K119" s="32" t="str">
        <f t="shared" ca="1" si="12"/>
        <v/>
      </c>
      <c r="L119" s="32" t="str">
        <f t="shared" ca="1" si="12"/>
        <v/>
      </c>
      <c r="M119" s="32" t="str">
        <f t="shared" ca="1" si="12"/>
        <v/>
      </c>
      <c r="N119" s="32" t="str">
        <f t="shared" ca="1" si="12"/>
        <v/>
      </c>
      <c r="O119" s="32" t="str">
        <f t="shared" ca="1" si="12"/>
        <v/>
      </c>
      <c r="P119" s="32" t="str">
        <f t="shared" ca="1" si="12"/>
        <v/>
      </c>
      <c r="Q119" s="32" t="str">
        <f t="shared" ca="1" si="12"/>
        <v/>
      </c>
      <c r="R119" s="32" t="str">
        <f t="shared" ca="1" si="12"/>
        <v/>
      </c>
      <c r="S119" s="32" t="str">
        <f t="shared" ca="1" si="12"/>
        <v/>
      </c>
      <c r="T119" s="32" t="str">
        <f t="shared" ca="1" si="12"/>
        <v/>
      </c>
      <c r="U119" s="32" t="str">
        <f t="shared" ca="1" si="13"/>
        <v/>
      </c>
      <c r="V119" s="32" t="str">
        <f t="shared" ca="1" si="13"/>
        <v/>
      </c>
      <c r="W119" s="32" t="str">
        <f t="shared" ca="1" si="13"/>
        <v/>
      </c>
      <c r="X119" s="32" t="str">
        <f t="shared" ca="1" si="13"/>
        <v/>
      </c>
      <c r="Y119" s="32" t="str">
        <f t="shared" ca="1" si="13"/>
        <v/>
      </c>
      <c r="Z119" s="32" t="str">
        <f t="shared" ca="1" si="13"/>
        <v/>
      </c>
      <c r="AA119" s="32" t="str">
        <f t="shared" ca="1" si="13"/>
        <v/>
      </c>
      <c r="AB119" s="32" t="str">
        <f t="shared" ca="1" si="13"/>
        <v/>
      </c>
      <c r="AC119" s="32" t="str">
        <f t="shared" ca="1" si="13"/>
        <v/>
      </c>
      <c r="AD119" s="32" t="str">
        <f t="shared" ca="1" si="13"/>
        <v/>
      </c>
      <c r="AE119" s="40" t="str">
        <f t="shared" ca="1" si="13"/>
        <v/>
      </c>
      <c r="AF119" s="82" t="e">
        <f>IF(A119&lt;ns+1,B119,NA() )</f>
        <v>#N/A</v>
      </c>
      <c r="AG119" s="82" t="str">
        <f ca="1">IF(A119&lt;ns+1,(mo*$B119-$B119^2*n)*(1+0.01*2.5*Ev*(RAND()-RAND()))*(1+0.01*2.5*Es*(RAND()-RAND())),"NA()" )</f>
        <v>NA()</v>
      </c>
    </row>
    <row r="120" spans="1:33" ht="14.25" x14ac:dyDescent="0.2">
      <c r="A120" s="37">
        <v>15</v>
      </c>
      <c r="B120" s="38">
        <f t="shared" si="11"/>
        <v>17.5</v>
      </c>
      <c r="C120" s="32" t="str">
        <f t="shared" ca="1" si="4"/>
        <v>0</v>
      </c>
      <c r="D120" s="81" t="str">
        <f t="shared" si="5"/>
        <v>0</v>
      </c>
      <c r="E120" s="73">
        <f t="shared" si="6"/>
        <v>0</v>
      </c>
      <c r="F120" s="74">
        <f t="shared" ca="1" si="7"/>
        <v>0</v>
      </c>
      <c r="G120" s="34" t="str">
        <f t="shared" si="8"/>
        <v/>
      </c>
      <c r="J120" s="12"/>
      <c r="K120" s="32" t="str">
        <f t="shared" ca="1" si="12"/>
        <v/>
      </c>
      <c r="L120" s="32" t="str">
        <f t="shared" ca="1" si="12"/>
        <v/>
      </c>
      <c r="M120" s="32" t="str">
        <f t="shared" ca="1" si="12"/>
        <v/>
      </c>
      <c r="N120" s="32" t="str">
        <f t="shared" ca="1" si="12"/>
        <v/>
      </c>
      <c r="O120" s="32" t="str">
        <f t="shared" ca="1" si="12"/>
        <v/>
      </c>
      <c r="P120" s="32" t="str">
        <f t="shared" ca="1" si="12"/>
        <v/>
      </c>
      <c r="Q120" s="32" t="str">
        <f t="shared" ca="1" si="12"/>
        <v/>
      </c>
      <c r="R120" s="32" t="str">
        <f t="shared" ca="1" si="12"/>
        <v/>
      </c>
      <c r="S120" s="32" t="str">
        <f t="shared" ca="1" si="12"/>
        <v/>
      </c>
      <c r="T120" s="32" t="str">
        <f t="shared" ca="1" si="12"/>
        <v/>
      </c>
      <c r="U120" s="32" t="str">
        <f t="shared" ca="1" si="13"/>
        <v/>
      </c>
      <c r="V120" s="32" t="str">
        <f t="shared" ca="1" si="13"/>
        <v/>
      </c>
      <c r="W120" s="32" t="str">
        <f t="shared" ca="1" si="13"/>
        <v/>
      </c>
      <c r="X120" s="32" t="str">
        <f t="shared" ca="1" si="13"/>
        <v/>
      </c>
      <c r="Y120" s="32" t="str">
        <f t="shared" ca="1" si="13"/>
        <v/>
      </c>
      <c r="Z120" s="32" t="str">
        <f t="shared" ca="1" si="13"/>
        <v/>
      </c>
      <c r="AA120" s="32" t="str">
        <f t="shared" ca="1" si="13"/>
        <v/>
      </c>
      <c r="AB120" s="32" t="str">
        <f t="shared" ca="1" si="13"/>
        <v/>
      </c>
      <c r="AC120" s="32" t="str">
        <f t="shared" ca="1" si="13"/>
        <v/>
      </c>
      <c r="AD120" s="32" t="str">
        <f t="shared" ca="1" si="13"/>
        <v/>
      </c>
      <c r="AE120" s="40" t="str">
        <f t="shared" ca="1" si="13"/>
        <v/>
      </c>
      <c r="AF120" s="82" t="e">
        <f>IF(A120&lt;ns+1,B120,NA() )</f>
        <v>#N/A</v>
      </c>
      <c r="AG120" s="82" t="str">
        <f ca="1">IF(A120&lt;ns+1,(mo*$B120-$B120^2*n)*(1+0.01*2.5*Ev*(RAND()-RAND()))*(1+0.01*2.5*Es*(RAND()-RAND())),"NA()" )</f>
        <v>NA()</v>
      </c>
    </row>
    <row r="121" spans="1:33" ht="14.25" x14ac:dyDescent="0.2">
      <c r="A121" s="37">
        <v>16</v>
      </c>
      <c r="B121" s="38">
        <f t="shared" si="11"/>
        <v>18.75</v>
      </c>
      <c r="C121" s="32" t="str">
        <f t="shared" ca="1" si="4"/>
        <v>0</v>
      </c>
      <c r="D121" s="81" t="str">
        <f t="shared" si="5"/>
        <v>0</v>
      </c>
      <c r="E121" s="73">
        <f t="shared" si="6"/>
        <v>0</v>
      </c>
      <c r="F121" s="74">
        <f t="shared" ca="1" si="7"/>
        <v>0</v>
      </c>
      <c r="G121" s="34" t="str">
        <f t="shared" si="8"/>
        <v/>
      </c>
      <c r="J121" s="12"/>
      <c r="K121" s="32" t="str">
        <f t="shared" ca="1" si="12"/>
        <v/>
      </c>
      <c r="L121" s="32" t="str">
        <f t="shared" ca="1" si="12"/>
        <v/>
      </c>
      <c r="M121" s="32" t="str">
        <f t="shared" ca="1" si="12"/>
        <v/>
      </c>
      <c r="N121" s="32" t="str">
        <f t="shared" ca="1" si="12"/>
        <v/>
      </c>
      <c r="O121" s="32" t="str">
        <f t="shared" ca="1" si="12"/>
        <v/>
      </c>
      <c r="P121" s="32" t="str">
        <f t="shared" ca="1" si="12"/>
        <v/>
      </c>
      <c r="Q121" s="32" t="str">
        <f t="shared" ca="1" si="12"/>
        <v/>
      </c>
      <c r="R121" s="32" t="str">
        <f t="shared" ca="1" si="12"/>
        <v/>
      </c>
      <c r="S121" s="32" t="str">
        <f t="shared" ca="1" si="12"/>
        <v/>
      </c>
      <c r="T121" s="32" t="str">
        <f t="shared" ca="1" si="12"/>
        <v/>
      </c>
      <c r="U121" s="32" t="str">
        <f t="shared" ca="1" si="13"/>
        <v/>
      </c>
      <c r="V121" s="32" t="str">
        <f t="shared" ca="1" si="13"/>
        <v/>
      </c>
      <c r="W121" s="32" t="str">
        <f t="shared" ca="1" si="13"/>
        <v/>
      </c>
      <c r="X121" s="32" t="str">
        <f t="shared" ca="1" si="13"/>
        <v/>
      </c>
      <c r="Y121" s="32" t="str">
        <f t="shared" ca="1" si="13"/>
        <v/>
      </c>
      <c r="Z121" s="32" t="str">
        <f t="shared" ca="1" si="13"/>
        <v/>
      </c>
      <c r="AA121" s="32" t="str">
        <f t="shared" ca="1" si="13"/>
        <v/>
      </c>
      <c r="AB121" s="32" t="str">
        <f t="shared" ca="1" si="13"/>
        <v/>
      </c>
      <c r="AC121" s="32" t="str">
        <f t="shared" ca="1" si="13"/>
        <v/>
      </c>
      <c r="AD121" s="32" t="str">
        <f t="shared" ca="1" si="13"/>
        <v/>
      </c>
      <c r="AE121" s="40" t="str">
        <f t="shared" ca="1" si="13"/>
        <v/>
      </c>
      <c r="AF121" s="82" t="e">
        <f>IF(A121&lt;ns+1,B121,NA() )</f>
        <v>#N/A</v>
      </c>
      <c r="AG121" s="82" t="str">
        <f ca="1">IF(A121&lt;ns+1,(mo*$B121-$B121^2*n)*(1+0.01*2.5*Ev*(RAND()-RAND()))*(1+0.01*2.5*Es*(RAND()-RAND())),"NA()" )</f>
        <v>NA()</v>
      </c>
    </row>
    <row r="122" spans="1:33" ht="14.25" x14ac:dyDescent="0.2">
      <c r="A122" s="37">
        <v>17</v>
      </c>
      <c r="B122" s="38">
        <f t="shared" si="11"/>
        <v>20</v>
      </c>
      <c r="C122" s="32" t="str">
        <f t="shared" ca="1" si="4"/>
        <v>0</v>
      </c>
      <c r="D122" s="81" t="str">
        <f t="shared" si="5"/>
        <v>0</v>
      </c>
      <c r="E122" s="73">
        <f t="shared" si="6"/>
        <v>0</v>
      </c>
      <c r="F122" s="74">
        <f t="shared" ca="1" si="7"/>
        <v>0</v>
      </c>
      <c r="G122" s="34" t="str">
        <f t="shared" si="8"/>
        <v/>
      </c>
      <c r="J122" s="12"/>
      <c r="K122" s="32" t="str">
        <f t="shared" ca="1" si="12"/>
        <v/>
      </c>
      <c r="L122" s="32" t="str">
        <f t="shared" ca="1" si="12"/>
        <v/>
      </c>
      <c r="M122" s="32" t="str">
        <f t="shared" ca="1" si="12"/>
        <v/>
      </c>
      <c r="N122" s="32" t="str">
        <f t="shared" ca="1" si="12"/>
        <v/>
      </c>
      <c r="O122" s="32" t="str">
        <f t="shared" ca="1" si="12"/>
        <v/>
      </c>
      <c r="P122" s="32" t="str">
        <f t="shared" ca="1" si="12"/>
        <v/>
      </c>
      <c r="Q122" s="32" t="str">
        <f t="shared" ca="1" si="12"/>
        <v/>
      </c>
      <c r="R122" s="32" t="str">
        <f t="shared" ca="1" si="12"/>
        <v/>
      </c>
      <c r="S122" s="32" t="str">
        <f t="shared" ca="1" si="12"/>
        <v/>
      </c>
      <c r="T122" s="32" t="str">
        <f t="shared" ca="1" si="12"/>
        <v/>
      </c>
      <c r="U122" s="32" t="str">
        <f t="shared" ca="1" si="13"/>
        <v/>
      </c>
      <c r="V122" s="32" t="str">
        <f t="shared" ca="1" si="13"/>
        <v/>
      </c>
      <c r="W122" s="32" t="str">
        <f t="shared" ca="1" si="13"/>
        <v/>
      </c>
      <c r="X122" s="32" t="str">
        <f t="shared" ca="1" si="13"/>
        <v/>
      </c>
      <c r="Y122" s="32" t="str">
        <f t="shared" ca="1" si="13"/>
        <v/>
      </c>
      <c r="Z122" s="32" t="str">
        <f t="shared" ca="1" si="13"/>
        <v/>
      </c>
      <c r="AA122" s="32" t="str">
        <f t="shared" ca="1" si="13"/>
        <v/>
      </c>
      <c r="AB122" s="32" t="str">
        <f t="shared" ca="1" si="13"/>
        <v/>
      </c>
      <c r="AC122" s="32" t="str">
        <f t="shared" ca="1" si="13"/>
        <v/>
      </c>
      <c r="AD122" s="32" t="str">
        <f t="shared" ca="1" si="13"/>
        <v/>
      </c>
      <c r="AE122" s="40" t="str">
        <f t="shared" ca="1" si="13"/>
        <v/>
      </c>
      <c r="AF122" s="82" t="e">
        <f>IF(A122&lt;ns+1,B122,NA() )</f>
        <v>#N/A</v>
      </c>
      <c r="AG122" s="82" t="str">
        <f ca="1">IF(A122&lt;ns+1,(mo*$B122-$B122^2*n)*(1+0.01*2.5*Ev*(RAND()-RAND()))*(1+0.01*2.5*Es*(RAND()-RAND())),"NA()" )</f>
        <v>NA()</v>
      </c>
    </row>
    <row r="123" spans="1:33" ht="14.25" x14ac:dyDescent="0.2">
      <c r="A123" s="42">
        <v>18</v>
      </c>
      <c r="B123" s="43">
        <f t="shared" si="11"/>
        <v>21.25</v>
      </c>
      <c r="C123" s="32" t="str">
        <f t="shared" ca="1" si="4"/>
        <v>0</v>
      </c>
      <c r="D123" s="81" t="str">
        <f t="shared" si="5"/>
        <v>0</v>
      </c>
      <c r="E123" s="75">
        <f t="shared" si="6"/>
        <v>0</v>
      </c>
      <c r="F123" s="76">
        <f t="shared" ca="1" si="7"/>
        <v>0</v>
      </c>
      <c r="G123" s="34" t="str">
        <f t="shared" si="8"/>
        <v/>
      </c>
      <c r="J123" s="12"/>
      <c r="K123" s="32" t="str">
        <f t="shared" ca="1" si="12"/>
        <v/>
      </c>
      <c r="L123" s="32" t="str">
        <f t="shared" ca="1" si="12"/>
        <v/>
      </c>
      <c r="M123" s="32" t="str">
        <f t="shared" ca="1" si="12"/>
        <v/>
      </c>
      <c r="N123" s="32" t="str">
        <f t="shared" ca="1" si="12"/>
        <v/>
      </c>
      <c r="O123" s="32" t="str">
        <f t="shared" ca="1" si="12"/>
        <v/>
      </c>
      <c r="P123" s="32" t="str">
        <f t="shared" ca="1" si="12"/>
        <v/>
      </c>
      <c r="Q123" s="32" t="str">
        <f t="shared" ca="1" si="12"/>
        <v/>
      </c>
      <c r="R123" s="32" t="str">
        <f t="shared" ca="1" si="12"/>
        <v/>
      </c>
      <c r="S123" s="32" t="str">
        <f t="shared" ca="1" si="12"/>
        <v/>
      </c>
      <c r="T123" s="32" t="str">
        <f t="shared" ca="1" si="12"/>
        <v/>
      </c>
      <c r="U123" s="32" t="str">
        <f t="shared" ca="1" si="13"/>
        <v/>
      </c>
      <c r="V123" s="32" t="str">
        <f t="shared" ca="1" si="13"/>
        <v/>
      </c>
      <c r="W123" s="32" t="str">
        <f t="shared" ca="1" si="13"/>
        <v/>
      </c>
      <c r="X123" s="32" t="str">
        <f t="shared" ca="1" si="13"/>
        <v/>
      </c>
      <c r="Y123" s="32" t="str">
        <f t="shared" ca="1" si="13"/>
        <v/>
      </c>
      <c r="Z123" s="32" t="str">
        <f t="shared" ca="1" si="13"/>
        <v/>
      </c>
      <c r="AA123" s="32" t="str">
        <f t="shared" ca="1" si="13"/>
        <v/>
      </c>
      <c r="AB123" s="32" t="str">
        <f t="shared" ca="1" si="13"/>
        <v/>
      </c>
      <c r="AC123" s="32" t="str">
        <f t="shared" ca="1" si="13"/>
        <v/>
      </c>
      <c r="AD123" s="32" t="str">
        <f t="shared" ca="1" si="13"/>
        <v/>
      </c>
      <c r="AE123" s="40" t="str">
        <f t="shared" ca="1" si="13"/>
        <v/>
      </c>
      <c r="AF123" s="82" t="e">
        <f>IF(A123&lt;ns+1,B123,NA() )</f>
        <v>#N/A</v>
      </c>
      <c r="AG123" s="82" t="str">
        <f ca="1">IF(A123&lt;ns+1,(mo*$B123-$B123^2*n)*(1+0.01*2.5*Ev*(RAND()-RAND()))*(1+0.01*2.5*Es*(RAND()-RAND())),"NA()" )</f>
        <v>NA()</v>
      </c>
    </row>
    <row r="124" spans="1:33" x14ac:dyDescent="0.2">
      <c r="C124">
        <f ca="1">SUM(C106:C123)</f>
        <v>45</v>
      </c>
      <c r="D124" s="45">
        <f>SUM(D106:D123)</f>
        <v>45</v>
      </c>
      <c r="E124" s="77">
        <f>SUM(E106:E123)</f>
        <v>318.75</v>
      </c>
      <c r="F124" s="77">
        <f ca="1">SUM(F106:F123)</f>
        <v>318.75</v>
      </c>
      <c r="G124" s="34">
        <f ca="1">SUM(G106:G123)</f>
        <v>0</v>
      </c>
      <c r="J124" s="12" t="s">
        <v>2</v>
      </c>
      <c r="K124" t="s">
        <v>2</v>
      </c>
      <c r="AE124" s="33"/>
      <c r="AF124" s="82" t="s">
        <v>2</v>
      </c>
      <c r="AG124" s="82" t="s">
        <v>2</v>
      </c>
    </row>
    <row r="125" spans="1:33" x14ac:dyDescent="0.2">
      <c r="B125" s="46" t="s">
        <v>63</v>
      </c>
      <c r="C125" s="27"/>
      <c r="D125" s="45" t="s">
        <v>64</v>
      </c>
      <c r="E125" s="77">
        <f>(ns*sumx2)-sumx^2</f>
        <v>843.75</v>
      </c>
      <c r="F125" s="77">
        <f>E125</f>
        <v>843.75</v>
      </c>
      <c r="J125" s="47" t="s">
        <v>23</v>
      </c>
      <c r="K125" s="48">
        <f t="shared" ref="K125:AE125" ca="1" si="14">SLOPE(K$106:K$123,$D$106:$D$123)</f>
        <v>1</v>
      </c>
      <c r="L125" s="48">
        <f t="shared" ca="1" si="14"/>
        <v>1</v>
      </c>
      <c r="M125" s="48">
        <f t="shared" ca="1" si="14"/>
        <v>1</v>
      </c>
      <c r="N125" s="48">
        <f t="shared" ca="1" si="14"/>
        <v>1</v>
      </c>
      <c r="O125" s="48">
        <f t="shared" ca="1" si="14"/>
        <v>1</v>
      </c>
      <c r="P125" s="48">
        <f t="shared" ca="1" si="14"/>
        <v>1</v>
      </c>
      <c r="Q125" s="48">
        <f t="shared" ca="1" si="14"/>
        <v>1</v>
      </c>
      <c r="R125" s="48">
        <f t="shared" ca="1" si="14"/>
        <v>1</v>
      </c>
      <c r="S125" s="48">
        <f t="shared" ca="1" si="14"/>
        <v>1</v>
      </c>
      <c r="T125" s="48">
        <f t="shared" ca="1" si="14"/>
        <v>1</v>
      </c>
      <c r="U125" s="48">
        <f t="shared" ca="1" si="14"/>
        <v>1</v>
      </c>
      <c r="V125" s="48">
        <f t="shared" ca="1" si="14"/>
        <v>1</v>
      </c>
      <c r="W125" s="48">
        <f t="shared" ca="1" si="14"/>
        <v>1</v>
      </c>
      <c r="X125" s="48">
        <f t="shared" ca="1" si="14"/>
        <v>1</v>
      </c>
      <c r="Y125" s="48">
        <f t="shared" ca="1" si="14"/>
        <v>1</v>
      </c>
      <c r="Z125" s="48">
        <f t="shared" ca="1" si="14"/>
        <v>1</v>
      </c>
      <c r="AA125" s="48">
        <f t="shared" ca="1" si="14"/>
        <v>1</v>
      </c>
      <c r="AB125" s="48">
        <f t="shared" ca="1" si="14"/>
        <v>1</v>
      </c>
      <c r="AC125" s="48">
        <f t="shared" ca="1" si="14"/>
        <v>1</v>
      </c>
      <c r="AD125" s="48">
        <f t="shared" ca="1" si="14"/>
        <v>1</v>
      </c>
      <c r="AE125" s="49">
        <f t="shared" ca="1" si="14"/>
        <v>1</v>
      </c>
    </row>
    <row r="126" spans="1:33" x14ac:dyDescent="0.2">
      <c r="B126" s="43">
        <f>C55</f>
        <v>5</v>
      </c>
      <c r="C126" s="50">
        <f ca="1">Sx</f>
        <v>5</v>
      </c>
      <c r="D126" s="46" t="s">
        <v>65</v>
      </c>
      <c r="E126" s="29"/>
      <c r="F126" s="27"/>
      <c r="J126" s="51" t="s">
        <v>54</v>
      </c>
      <c r="K126" s="52">
        <f t="shared" ref="K126:AE126" ca="1" si="15">INTERCEPT(K$106:K$123,$D$106:$D$123)</f>
        <v>0</v>
      </c>
      <c r="L126" s="52">
        <f t="shared" ca="1" si="15"/>
        <v>0</v>
      </c>
      <c r="M126" s="52">
        <f t="shared" ca="1" si="15"/>
        <v>0</v>
      </c>
      <c r="N126" s="52">
        <f t="shared" ca="1" si="15"/>
        <v>0</v>
      </c>
      <c r="O126" s="52">
        <f t="shared" ca="1" si="15"/>
        <v>0</v>
      </c>
      <c r="P126" s="52">
        <f t="shared" ca="1" si="15"/>
        <v>0</v>
      </c>
      <c r="Q126" s="52">
        <f t="shared" ca="1" si="15"/>
        <v>0</v>
      </c>
      <c r="R126" s="52">
        <f t="shared" ca="1" si="15"/>
        <v>0</v>
      </c>
      <c r="S126" s="52">
        <f t="shared" ca="1" si="15"/>
        <v>0</v>
      </c>
      <c r="T126" s="52">
        <f t="shared" ca="1" si="15"/>
        <v>0</v>
      </c>
      <c r="U126" s="52">
        <f t="shared" ca="1" si="15"/>
        <v>0</v>
      </c>
      <c r="V126" s="52">
        <f t="shared" ca="1" si="15"/>
        <v>0</v>
      </c>
      <c r="W126" s="52">
        <f t="shared" ca="1" si="15"/>
        <v>0</v>
      </c>
      <c r="X126" s="52">
        <f t="shared" ca="1" si="15"/>
        <v>0</v>
      </c>
      <c r="Y126" s="52">
        <f t="shared" ca="1" si="15"/>
        <v>0</v>
      </c>
      <c r="Z126" s="52">
        <f t="shared" ca="1" si="15"/>
        <v>0</v>
      </c>
      <c r="AA126" s="52">
        <f t="shared" ca="1" si="15"/>
        <v>0</v>
      </c>
      <c r="AB126" s="52">
        <f t="shared" ca="1" si="15"/>
        <v>0</v>
      </c>
      <c r="AC126" s="52">
        <f t="shared" ca="1" si="15"/>
        <v>0</v>
      </c>
      <c r="AD126" s="52">
        <f t="shared" ca="1" si="15"/>
        <v>0</v>
      </c>
      <c r="AE126" s="53">
        <f t="shared" ca="1" si="15"/>
        <v>0</v>
      </c>
    </row>
    <row r="127" spans="1:33" ht="14.25" x14ac:dyDescent="0.2">
      <c r="D127" s="12" t="s">
        <v>66</v>
      </c>
      <c r="F127" s="54">
        <f ca="1">((ns*sumxy)-(sumx*sumy))/delta</f>
        <v>1</v>
      </c>
      <c r="J127" s="55" t="s">
        <v>61</v>
      </c>
      <c r="K127" s="56">
        <f t="shared" ref="K127:AE127" ca="1" si="16">RSQ(K$106:K$123,$D$106:$D$123)</f>
        <v>0.99999999999999978</v>
      </c>
      <c r="L127" s="56">
        <f t="shared" ca="1" si="16"/>
        <v>0.99999999999999978</v>
      </c>
      <c r="M127" s="56">
        <f t="shared" ca="1" si="16"/>
        <v>0.99999999999999978</v>
      </c>
      <c r="N127" s="56">
        <f t="shared" ca="1" si="16"/>
        <v>0.99999999999999978</v>
      </c>
      <c r="O127" s="56">
        <f t="shared" ca="1" si="16"/>
        <v>0.99999999999999978</v>
      </c>
      <c r="P127" s="56">
        <f t="shared" ca="1" si="16"/>
        <v>0.99999999999999978</v>
      </c>
      <c r="Q127" s="56">
        <f t="shared" ca="1" si="16"/>
        <v>0.99999999999999978</v>
      </c>
      <c r="R127" s="56">
        <f t="shared" ca="1" si="16"/>
        <v>0.99999999999999978</v>
      </c>
      <c r="S127" s="56">
        <f t="shared" ca="1" si="16"/>
        <v>0.99999999999999978</v>
      </c>
      <c r="T127" s="56">
        <f t="shared" ca="1" si="16"/>
        <v>0.99999999999999978</v>
      </c>
      <c r="U127" s="56">
        <f t="shared" ca="1" si="16"/>
        <v>0.99999999999999978</v>
      </c>
      <c r="V127" s="56">
        <f t="shared" ca="1" si="16"/>
        <v>0.99999999999999978</v>
      </c>
      <c r="W127" s="56">
        <f t="shared" ca="1" si="16"/>
        <v>0.99999999999999978</v>
      </c>
      <c r="X127" s="56">
        <f t="shared" ca="1" si="16"/>
        <v>0.99999999999999978</v>
      </c>
      <c r="Y127" s="56">
        <f t="shared" ca="1" si="16"/>
        <v>0.99999999999999978</v>
      </c>
      <c r="Z127" s="56">
        <f t="shared" ca="1" si="16"/>
        <v>0.99999999999999978</v>
      </c>
      <c r="AA127" s="56">
        <f t="shared" ca="1" si="16"/>
        <v>0.99999999999999978</v>
      </c>
      <c r="AB127" s="56">
        <f t="shared" ca="1" si="16"/>
        <v>0.99999999999999978</v>
      </c>
      <c r="AC127" s="56">
        <f t="shared" ca="1" si="16"/>
        <v>0.99999999999999978</v>
      </c>
      <c r="AD127" s="56">
        <f t="shared" ca="1" si="16"/>
        <v>0.99999999999999978</v>
      </c>
      <c r="AE127" s="41">
        <f t="shared" ca="1" si="16"/>
        <v>0.99999999999999978</v>
      </c>
    </row>
    <row r="128" spans="1:33" x14ac:dyDescent="0.2">
      <c r="B128" s="46" t="s">
        <v>67</v>
      </c>
      <c r="C128" s="27"/>
      <c r="D128" s="12" t="s">
        <v>68</v>
      </c>
      <c r="F128" s="54">
        <f ca="1">(sumx2*sumy-sumx*sumxy)/delta</f>
        <v>0</v>
      </c>
      <c r="J128" s="51" t="s">
        <v>27</v>
      </c>
      <c r="K128" s="9">
        <f t="shared" ref="K128:AE128" ca="1" si="17">(blank+m*Cx-Cx^2*n)*(1+0.01*2.5*Es*(RAND()-RAND()))</f>
        <v>5</v>
      </c>
      <c r="L128" s="9">
        <f t="shared" ca="1" si="17"/>
        <v>5</v>
      </c>
      <c r="M128" s="9">
        <f t="shared" ca="1" si="17"/>
        <v>5</v>
      </c>
      <c r="N128" s="9">
        <f t="shared" ca="1" si="17"/>
        <v>5</v>
      </c>
      <c r="O128" s="9">
        <f t="shared" ca="1" si="17"/>
        <v>5</v>
      </c>
      <c r="P128" s="9">
        <f t="shared" ca="1" si="17"/>
        <v>5</v>
      </c>
      <c r="Q128" s="9">
        <f t="shared" ca="1" si="17"/>
        <v>5</v>
      </c>
      <c r="R128" s="9">
        <f t="shared" ca="1" si="17"/>
        <v>5</v>
      </c>
      <c r="S128" s="9">
        <f t="shared" ca="1" si="17"/>
        <v>5</v>
      </c>
      <c r="T128" s="9">
        <f t="shared" ca="1" si="17"/>
        <v>5</v>
      </c>
      <c r="U128" s="9">
        <f t="shared" ca="1" si="17"/>
        <v>5</v>
      </c>
      <c r="V128" s="9">
        <f t="shared" ca="1" si="17"/>
        <v>5</v>
      </c>
      <c r="W128" s="9">
        <f t="shared" ca="1" si="17"/>
        <v>5</v>
      </c>
      <c r="X128" s="9">
        <f t="shared" ca="1" si="17"/>
        <v>5</v>
      </c>
      <c r="Y128" s="9">
        <f t="shared" ca="1" si="17"/>
        <v>5</v>
      </c>
      <c r="Z128" s="9">
        <f t="shared" ca="1" si="17"/>
        <v>5</v>
      </c>
      <c r="AA128" s="9">
        <f t="shared" ca="1" si="17"/>
        <v>5</v>
      </c>
      <c r="AB128" s="9">
        <f t="shared" ca="1" si="17"/>
        <v>5</v>
      </c>
      <c r="AC128" s="9">
        <f t="shared" ca="1" si="17"/>
        <v>5</v>
      </c>
      <c r="AD128" s="9">
        <f t="shared" ca="1" si="17"/>
        <v>5</v>
      </c>
      <c r="AE128" s="9">
        <f t="shared" ca="1" si="17"/>
        <v>5</v>
      </c>
    </row>
    <row r="129" spans="2:31" ht="14.25" x14ac:dyDescent="0.2">
      <c r="B129" s="25">
        <f ca="1">result</f>
        <v>5</v>
      </c>
      <c r="C129" s="44">
        <f ca="1">Sx</f>
        <v>5</v>
      </c>
      <c r="D129" s="12" t="s">
        <v>69</v>
      </c>
      <c r="F129" s="39">
        <f ca="1">SQRT(G124/(ns-2))</f>
        <v>0</v>
      </c>
      <c r="J129" s="55" t="s">
        <v>70</v>
      </c>
      <c r="K129" s="57" t="s">
        <v>2</v>
      </c>
      <c r="L129" s="57">
        <f t="shared" ref="L129:AE129" ca="1" si="18">(L$128-L$126)/L$125</f>
        <v>5</v>
      </c>
      <c r="M129" s="57">
        <f t="shared" ca="1" si="18"/>
        <v>5</v>
      </c>
      <c r="N129" s="57">
        <f t="shared" ca="1" si="18"/>
        <v>5</v>
      </c>
      <c r="O129" s="57">
        <f t="shared" ca="1" si="18"/>
        <v>5</v>
      </c>
      <c r="P129" s="57">
        <f t="shared" ca="1" si="18"/>
        <v>5</v>
      </c>
      <c r="Q129" s="57">
        <f t="shared" ca="1" si="18"/>
        <v>5</v>
      </c>
      <c r="R129" s="57">
        <f t="shared" ca="1" si="18"/>
        <v>5</v>
      </c>
      <c r="S129" s="57">
        <f t="shared" ca="1" si="18"/>
        <v>5</v>
      </c>
      <c r="T129" s="57">
        <f t="shared" ca="1" si="18"/>
        <v>5</v>
      </c>
      <c r="U129" s="57">
        <f t="shared" ca="1" si="18"/>
        <v>5</v>
      </c>
      <c r="V129" s="57">
        <f t="shared" ca="1" si="18"/>
        <v>5</v>
      </c>
      <c r="W129" s="57">
        <f t="shared" ca="1" si="18"/>
        <v>5</v>
      </c>
      <c r="X129" s="57">
        <f t="shared" ca="1" si="18"/>
        <v>5</v>
      </c>
      <c r="Y129" s="57">
        <f t="shared" ca="1" si="18"/>
        <v>5</v>
      </c>
      <c r="Z129" s="57">
        <f t="shared" ca="1" si="18"/>
        <v>5</v>
      </c>
      <c r="AA129" s="57">
        <f t="shared" ca="1" si="18"/>
        <v>5</v>
      </c>
      <c r="AB129" s="57">
        <f t="shared" ca="1" si="18"/>
        <v>5</v>
      </c>
      <c r="AC129" s="57">
        <f t="shared" ca="1" si="18"/>
        <v>5</v>
      </c>
      <c r="AD129" s="57">
        <f t="shared" ca="1" si="18"/>
        <v>5</v>
      </c>
      <c r="AE129" s="58">
        <f t="shared" ca="1" si="18"/>
        <v>5</v>
      </c>
    </row>
    <row r="130" spans="2:31" x14ac:dyDescent="0.2">
      <c r="D130" s="12" t="s">
        <v>71</v>
      </c>
      <c r="F130" s="39">
        <f ca="1">F129*SQRT(sumx2/delta)</f>
        <v>0</v>
      </c>
      <c r="K130" s="8" t="s">
        <v>72</v>
      </c>
    </row>
    <row r="131" spans="2:31" x14ac:dyDescent="0.2">
      <c r="D131" s="12" t="s">
        <v>73</v>
      </c>
      <c r="F131" s="39">
        <f ca="1">F129*SQRT(ns/delta)</f>
        <v>0</v>
      </c>
      <c r="K131" s="59" t="s">
        <v>41</v>
      </c>
      <c r="L131" s="60">
        <f ca="1">AVERAGE(K129:AE129)</f>
        <v>5</v>
      </c>
    </row>
    <row r="132" spans="2:31" x14ac:dyDescent="0.2">
      <c r="D132" s="12" t="s">
        <v>74</v>
      </c>
      <c r="F132" s="33">
        <f ca="1">Sx-intercept</f>
        <v>5</v>
      </c>
      <c r="K132" s="61" t="s">
        <v>43</v>
      </c>
      <c r="L132" s="62">
        <f ca="1">STDEV(K129:AE129)*SQRT(20/19)</f>
        <v>0</v>
      </c>
      <c r="M132" t="s">
        <v>75</v>
      </c>
    </row>
    <row r="133" spans="2:31" x14ac:dyDescent="0.2">
      <c r="D133" s="12" t="s">
        <v>76</v>
      </c>
      <c r="F133" s="33">
        <f ca="1">SQRT((Sx*Es/100)^2+F130^2)</f>
        <v>0</v>
      </c>
      <c r="K133" s="61" t="s">
        <v>45</v>
      </c>
      <c r="L133" s="63">
        <f ca="1">L132/L131</f>
        <v>0</v>
      </c>
      <c r="M133" t="s">
        <v>77</v>
      </c>
    </row>
    <row r="134" spans="2:31" x14ac:dyDescent="0.2">
      <c r="D134" s="12" t="s">
        <v>78</v>
      </c>
      <c r="F134" s="54">
        <f ca="1">result*SQRT((F133/(Sx-intercept))^2+(F131/slope)^2)</f>
        <v>0</v>
      </c>
      <c r="G134" s="34"/>
      <c r="H134" s="34">
        <f ca="1">((Sx-intercept)/slope)*SQRT((SQRT((Sx*Es/100)^2+(SQRT(SSD/(ns-2))*SQRT(sumx2/((ns*sumx2)-sumx^2)))^2)/(Sx-intercept))^2+((SQRT(SSD/(ns-2))*SQRT(ns/((ns*sumx2)-sumx^2)))/slope)^2)</f>
        <v>0</v>
      </c>
      <c r="K134" s="64" t="s">
        <v>79</v>
      </c>
      <c r="L134" s="65">
        <f ca="1">(L131-Cx)/Cx</f>
        <v>0</v>
      </c>
    </row>
    <row r="135" spans="2:31" x14ac:dyDescent="0.2">
      <c r="D135" s="25" t="s">
        <v>80</v>
      </c>
      <c r="E135" s="66"/>
      <c r="F135" s="67">
        <f ca="1">F134/result</f>
        <v>0</v>
      </c>
      <c r="K135" s="8" t="s">
        <v>81</v>
      </c>
    </row>
    <row r="136" spans="2:31" x14ac:dyDescent="0.2">
      <c r="K136" s="59" t="s">
        <v>41</v>
      </c>
      <c r="L136" s="60">
        <f ca="1">AVERAGE(K125:AE125)</f>
        <v>1</v>
      </c>
    </row>
    <row r="137" spans="2:31" x14ac:dyDescent="0.2">
      <c r="K137" s="61" t="s">
        <v>43</v>
      </c>
      <c r="L137" s="62">
        <f ca="1">STDEV(K125:AE125)*SQRT(20/19)</f>
        <v>0</v>
      </c>
      <c r="M137" s="68" t="s">
        <v>2</v>
      </c>
    </row>
    <row r="138" spans="2:31" x14ac:dyDescent="0.2">
      <c r="K138" s="64" t="s">
        <v>45</v>
      </c>
      <c r="L138" s="65">
        <f ca="1">L137/L136</f>
        <v>0</v>
      </c>
      <c r="M138" s="68"/>
    </row>
    <row r="139" spans="2:31" x14ac:dyDescent="0.2">
      <c r="K139" s="8" t="s">
        <v>82</v>
      </c>
      <c r="M139" s="68"/>
    </row>
    <row r="140" spans="2:31" x14ac:dyDescent="0.2">
      <c r="B140" t="s">
        <v>83</v>
      </c>
      <c r="K140" s="59" t="s">
        <v>41</v>
      </c>
      <c r="L140" s="60">
        <f ca="1">AVERAGE(K126:AE126)</f>
        <v>0</v>
      </c>
      <c r="M140" s="68"/>
      <c r="N140" s="69"/>
    </row>
    <row r="141" spans="2:31" x14ac:dyDescent="0.2">
      <c r="K141" s="64" t="s">
        <v>43</v>
      </c>
      <c r="L141" s="70">
        <f ca="1">STDEV(K126:AE126)*SQRT(20/19)</f>
        <v>0</v>
      </c>
      <c r="M141" t="s">
        <v>75</v>
      </c>
    </row>
    <row r="142" spans="2:31" x14ac:dyDescent="0.2">
      <c r="K142" s="7" t="s">
        <v>84</v>
      </c>
      <c r="L142" s="71"/>
    </row>
    <row r="143" spans="2:31" ht="14.25" outlineLevel="1" x14ac:dyDescent="0.2">
      <c r="J143">
        <f t="shared" ref="J143:J160" si="19">D106</f>
        <v>0</v>
      </c>
      <c r="K143" s="72">
        <f ca="1">K106-($D106*K125)+K126</f>
        <v>0</v>
      </c>
      <c r="L143" s="72">
        <f t="shared" ref="L143:AE143" ca="1" si="20">L106-($D106*L$125)+L$126</f>
        <v>0</v>
      </c>
      <c r="M143" s="72">
        <f t="shared" ca="1" si="20"/>
        <v>0</v>
      </c>
      <c r="N143" s="72">
        <f t="shared" ca="1" si="20"/>
        <v>0</v>
      </c>
      <c r="O143" s="72">
        <f t="shared" ca="1" si="20"/>
        <v>0</v>
      </c>
      <c r="P143" s="72">
        <f t="shared" ca="1" si="20"/>
        <v>0</v>
      </c>
      <c r="Q143" s="72">
        <f t="shared" ca="1" si="20"/>
        <v>0</v>
      </c>
      <c r="R143" s="72">
        <f t="shared" ca="1" si="20"/>
        <v>0</v>
      </c>
      <c r="S143" s="72">
        <f t="shared" ca="1" si="20"/>
        <v>0</v>
      </c>
      <c r="T143" s="72">
        <f t="shared" ca="1" si="20"/>
        <v>0</v>
      </c>
      <c r="U143" s="72">
        <f t="shared" ca="1" si="20"/>
        <v>0</v>
      </c>
      <c r="V143" s="72">
        <f t="shared" ca="1" si="20"/>
        <v>0</v>
      </c>
      <c r="W143" s="72">
        <f t="shared" ca="1" si="20"/>
        <v>0</v>
      </c>
      <c r="X143" s="72">
        <f t="shared" ca="1" si="20"/>
        <v>0</v>
      </c>
      <c r="Y143" s="72">
        <f t="shared" ca="1" si="20"/>
        <v>0</v>
      </c>
      <c r="Z143" s="72">
        <f t="shared" ca="1" si="20"/>
        <v>0</v>
      </c>
      <c r="AA143" s="72">
        <f t="shared" ca="1" si="20"/>
        <v>0</v>
      </c>
      <c r="AB143" s="72">
        <f t="shared" ca="1" si="20"/>
        <v>0</v>
      </c>
      <c r="AC143" s="72">
        <f t="shared" ca="1" si="20"/>
        <v>0</v>
      </c>
      <c r="AD143" s="72">
        <f t="shared" ca="1" si="20"/>
        <v>0</v>
      </c>
      <c r="AE143" s="72">
        <f t="shared" ca="1" si="20"/>
        <v>0</v>
      </c>
    </row>
    <row r="144" spans="2:31" ht="14.25" x14ac:dyDescent="0.2">
      <c r="J144">
        <f t="shared" si="19"/>
        <v>1.25</v>
      </c>
      <c r="K144" s="72">
        <f t="shared" ref="K144:K160" ca="1" si="21">K107-($D107*K$125)+K$126</f>
        <v>0</v>
      </c>
      <c r="L144" s="72">
        <f t="shared" ref="L144:AE144" ca="1" si="22">L107-($D107*L$125)+L$126</f>
        <v>0</v>
      </c>
      <c r="M144" s="72">
        <f t="shared" ca="1" si="22"/>
        <v>0</v>
      </c>
      <c r="N144" s="72">
        <f t="shared" ca="1" si="22"/>
        <v>0</v>
      </c>
      <c r="O144" s="72">
        <f t="shared" ca="1" si="22"/>
        <v>0</v>
      </c>
      <c r="P144" s="72">
        <f t="shared" ca="1" si="22"/>
        <v>0</v>
      </c>
      <c r="Q144" s="72">
        <f t="shared" ca="1" si="22"/>
        <v>0</v>
      </c>
      <c r="R144" s="72">
        <f t="shared" ca="1" si="22"/>
        <v>0</v>
      </c>
      <c r="S144" s="72">
        <f t="shared" ca="1" si="22"/>
        <v>0</v>
      </c>
      <c r="T144" s="72">
        <f t="shared" ca="1" si="22"/>
        <v>0</v>
      </c>
      <c r="U144" s="72">
        <f t="shared" ca="1" si="22"/>
        <v>0</v>
      </c>
      <c r="V144" s="72">
        <f t="shared" ca="1" si="22"/>
        <v>0</v>
      </c>
      <c r="W144" s="72">
        <f t="shared" ca="1" si="22"/>
        <v>0</v>
      </c>
      <c r="X144" s="72">
        <f t="shared" ca="1" si="22"/>
        <v>0</v>
      </c>
      <c r="Y144" s="72">
        <f t="shared" ca="1" si="22"/>
        <v>0</v>
      </c>
      <c r="Z144" s="72">
        <f t="shared" ca="1" si="22"/>
        <v>0</v>
      </c>
      <c r="AA144" s="72">
        <f t="shared" ca="1" si="22"/>
        <v>0</v>
      </c>
      <c r="AB144" s="72">
        <f t="shared" ca="1" si="22"/>
        <v>0</v>
      </c>
      <c r="AC144" s="72">
        <f t="shared" ca="1" si="22"/>
        <v>0</v>
      </c>
      <c r="AD144" s="72">
        <f t="shared" ca="1" si="22"/>
        <v>0</v>
      </c>
      <c r="AE144" s="72">
        <f t="shared" ca="1" si="22"/>
        <v>0</v>
      </c>
    </row>
    <row r="145" spans="10:31" ht="14.25" x14ac:dyDescent="0.2">
      <c r="J145">
        <f t="shared" si="19"/>
        <v>2.5</v>
      </c>
      <c r="K145" s="72">
        <f t="shared" ca="1" si="21"/>
        <v>0</v>
      </c>
      <c r="L145" s="72">
        <f t="shared" ref="L145:AE145" ca="1" si="23">L108-($D108*L$125)+L$126</f>
        <v>0</v>
      </c>
      <c r="M145" s="72">
        <f t="shared" ca="1" si="23"/>
        <v>0</v>
      </c>
      <c r="N145" s="72">
        <f t="shared" ca="1" si="23"/>
        <v>0</v>
      </c>
      <c r="O145" s="72">
        <f t="shared" ca="1" si="23"/>
        <v>0</v>
      </c>
      <c r="P145" s="72">
        <f t="shared" ca="1" si="23"/>
        <v>0</v>
      </c>
      <c r="Q145" s="72">
        <f t="shared" ca="1" si="23"/>
        <v>0</v>
      </c>
      <c r="R145" s="72">
        <f t="shared" ca="1" si="23"/>
        <v>0</v>
      </c>
      <c r="S145" s="72">
        <f t="shared" ca="1" si="23"/>
        <v>0</v>
      </c>
      <c r="T145" s="72">
        <f t="shared" ca="1" si="23"/>
        <v>0</v>
      </c>
      <c r="U145" s="72">
        <f t="shared" ca="1" si="23"/>
        <v>0</v>
      </c>
      <c r="V145" s="72">
        <f t="shared" ca="1" si="23"/>
        <v>0</v>
      </c>
      <c r="W145" s="72">
        <f t="shared" ca="1" si="23"/>
        <v>0</v>
      </c>
      <c r="X145" s="72">
        <f t="shared" ca="1" si="23"/>
        <v>0</v>
      </c>
      <c r="Y145" s="72">
        <f t="shared" ca="1" si="23"/>
        <v>0</v>
      </c>
      <c r="Z145" s="72">
        <f t="shared" ca="1" si="23"/>
        <v>0</v>
      </c>
      <c r="AA145" s="72">
        <f t="shared" ca="1" si="23"/>
        <v>0</v>
      </c>
      <c r="AB145" s="72">
        <f t="shared" ca="1" si="23"/>
        <v>0</v>
      </c>
      <c r="AC145" s="72">
        <f t="shared" ca="1" si="23"/>
        <v>0</v>
      </c>
      <c r="AD145" s="72">
        <f t="shared" ca="1" si="23"/>
        <v>0</v>
      </c>
      <c r="AE145" s="72">
        <f t="shared" ca="1" si="23"/>
        <v>0</v>
      </c>
    </row>
    <row r="146" spans="10:31" ht="14.25" x14ac:dyDescent="0.2">
      <c r="J146">
        <f t="shared" si="19"/>
        <v>3.75</v>
      </c>
      <c r="K146" s="72">
        <f t="shared" ca="1" si="21"/>
        <v>0</v>
      </c>
      <c r="L146" s="72">
        <f t="shared" ref="L146:AE146" ca="1" si="24">L109-($D109*L$125)+L$126</f>
        <v>0</v>
      </c>
      <c r="M146" s="72">
        <f t="shared" ca="1" si="24"/>
        <v>0</v>
      </c>
      <c r="N146" s="72">
        <f t="shared" ca="1" si="24"/>
        <v>0</v>
      </c>
      <c r="O146" s="72">
        <f t="shared" ca="1" si="24"/>
        <v>0</v>
      </c>
      <c r="P146" s="72">
        <f t="shared" ca="1" si="24"/>
        <v>0</v>
      </c>
      <c r="Q146" s="72">
        <f t="shared" ca="1" si="24"/>
        <v>0</v>
      </c>
      <c r="R146" s="72">
        <f t="shared" ca="1" si="24"/>
        <v>0</v>
      </c>
      <c r="S146" s="72">
        <f t="shared" ca="1" si="24"/>
        <v>0</v>
      </c>
      <c r="T146" s="72">
        <f t="shared" ca="1" si="24"/>
        <v>0</v>
      </c>
      <c r="U146" s="72">
        <f t="shared" ca="1" si="24"/>
        <v>0</v>
      </c>
      <c r="V146" s="72">
        <f t="shared" ca="1" si="24"/>
        <v>0</v>
      </c>
      <c r="W146" s="72">
        <f t="shared" ca="1" si="24"/>
        <v>0</v>
      </c>
      <c r="X146" s="72">
        <f t="shared" ca="1" si="24"/>
        <v>0</v>
      </c>
      <c r="Y146" s="72">
        <f t="shared" ca="1" si="24"/>
        <v>0</v>
      </c>
      <c r="Z146" s="72">
        <f t="shared" ca="1" si="24"/>
        <v>0</v>
      </c>
      <c r="AA146" s="72">
        <f t="shared" ca="1" si="24"/>
        <v>0</v>
      </c>
      <c r="AB146" s="72">
        <f t="shared" ca="1" si="24"/>
        <v>0</v>
      </c>
      <c r="AC146" s="72">
        <f t="shared" ca="1" si="24"/>
        <v>0</v>
      </c>
      <c r="AD146" s="72">
        <f t="shared" ca="1" si="24"/>
        <v>0</v>
      </c>
      <c r="AE146" s="72">
        <f t="shared" ca="1" si="24"/>
        <v>0</v>
      </c>
    </row>
    <row r="147" spans="10:31" ht="14.25" x14ac:dyDescent="0.2">
      <c r="J147">
        <f t="shared" si="19"/>
        <v>5</v>
      </c>
      <c r="K147" s="72">
        <f t="shared" ca="1" si="21"/>
        <v>0</v>
      </c>
      <c r="L147" s="72">
        <f t="shared" ref="L147:AE147" ca="1" si="25">L110-($D110*L$125)+L$126</f>
        <v>0</v>
      </c>
      <c r="M147" s="72">
        <f t="shared" ca="1" si="25"/>
        <v>0</v>
      </c>
      <c r="N147" s="72">
        <f t="shared" ca="1" si="25"/>
        <v>0</v>
      </c>
      <c r="O147" s="72">
        <f t="shared" ca="1" si="25"/>
        <v>0</v>
      </c>
      <c r="P147" s="72">
        <f t="shared" ca="1" si="25"/>
        <v>0</v>
      </c>
      <c r="Q147" s="72">
        <f t="shared" ca="1" si="25"/>
        <v>0</v>
      </c>
      <c r="R147" s="72">
        <f t="shared" ca="1" si="25"/>
        <v>0</v>
      </c>
      <c r="S147" s="72">
        <f t="shared" ca="1" si="25"/>
        <v>0</v>
      </c>
      <c r="T147" s="72">
        <f t="shared" ca="1" si="25"/>
        <v>0</v>
      </c>
      <c r="U147" s="72">
        <f t="shared" ca="1" si="25"/>
        <v>0</v>
      </c>
      <c r="V147" s="72">
        <f t="shared" ca="1" si="25"/>
        <v>0</v>
      </c>
      <c r="W147" s="72">
        <f t="shared" ca="1" si="25"/>
        <v>0</v>
      </c>
      <c r="X147" s="72">
        <f t="shared" ca="1" si="25"/>
        <v>0</v>
      </c>
      <c r="Y147" s="72">
        <f t="shared" ca="1" si="25"/>
        <v>0</v>
      </c>
      <c r="Z147" s="72">
        <f t="shared" ca="1" si="25"/>
        <v>0</v>
      </c>
      <c r="AA147" s="72">
        <f t="shared" ca="1" si="25"/>
        <v>0</v>
      </c>
      <c r="AB147" s="72">
        <f t="shared" ca="1" si="25"/>
        <v>0</v>
      </c>
      <c r="AC147" s="72">
        <f t="shared" ca="1" si="25"/>
        <v>0</v>
      </c>
      <c r="AD147" s="72">
        <f t="shared" ca="1" si="25"/>
        <v>0</v>
      </c>
      <c r="AE147" s="72">
        <f t="shared" ca="1" si="25"/>
        <v>0</v>
      </c>
    </row>
    <row r="148" spans="10:31" ht="14.25" x14ac:dyDescent="0.2">
      <c r="J148">
        <f t="shared" si="19"/>
        <v>6.25</v>
      </c>
      <c r="K148" s="72">
        <f t="shared" ca="1" si="21"/>
        <v>0</v>
      </c>
      <c r="L148" s="72">
        <f t="shared" ref="L148:AE148" ca="1" si="26">L111-($D111*L$125)+L$126</f>
        <v>0</v>
      </c>
      <c r="M148" s="72">
        <f t="shared" ca="1" si="26"/>
        <v>0</v>
      </c>
      <c r="N148" s="72">
        <f t="shared" ca="1" si="26"/>
        <v>0</v>
      </c>
      <c r="O148" s="72">
        <f t="shared" ca="1" si="26"/>
        <v>0</v>
      </c>
      <c r="P148" s="72">
        <f t="shared" ca="1" si="26"/>
        <v>0</v>
      </c>
      <c r="Q148" s="72">
        <f t="shared" ca="1" si="26"/>
        <v>0</v>
      </c>
      <c r="R148" s="72">
        <f t="shared" ca="1" si="26"/>
        <v>0</v>
      </c>
      <c r="S148" s="72">
        <f t="shared" ca="1" si="26"/>
        <v>0</v>
      </c>
      <c r="T148" s="72">
        <f t="shared" ca="1" si="26"/>
        <v>0</v>
      </c>
      <c r="U148" s="72">
        <f t="shared" ca="1" si="26"/>
        <v>0</v>
      </c>
      <c r="V148" s="72">
        <f t="shared" ca="1" si="26"/>
        <v>0</v>
      </c>
      <c r="W148" s="72">
        <f t="shared" ca="1" si="26"/>
        <v>0</v>
      </c>
      <c r="X148" s="72">
        <f t="shared" ca="1" si="26"/>
        <v>0</v>
      </c>
      <c r="Y148" s="72">
        <f t="shared" ca="1" si="26"/>
        <v>0</v>
      </c>
      <c r="Z148" s="72">
        <f t="shared" ca="1" si="26"/>
        <v>0</v>
      </c>
      <c r="AA148" s="72">
        <f t="shared" ca="1" si="26"/>
        <v>0</v>
      </c>
      <c r="AB148" s="72">
        <f t="shared" ca="1" si="26"/>
        <v>0</v>
      </c>
      <c r="AC148" s="72">
        <f t="shared" ca="1" si="26"/>
        <v>0</v>
      </c>
      <c r="AD148" s="72">
        <f t="shared" ca="1" si="26"/>
        <v>0</v>
      </c>
      <c r="AE148" s="72">
        <f t="shared" ca="1" si="26"/>
        <v>0</v>
      </c>
    </row>
    <row r="149" spans="10:31" ht="14.25" x14ac:dyDescent="0.2">
      <c r="J149">
        <f t="shared" si="19"/>
        <v>7.5</v>
      </c>
      <c r="K149" s="72">
        <f t="shared" ca="1" si="21"/>
        <v>0</v>
      </c>
      <c r="L149" s="72">
        <f t="shared" ref="L149:AE149" ca="1" si="27">L112-($D112*L$125)+L$126</f>
        <v>0</v>
      </c>
      <c r="M149" s="72">
        <f t="shared" ca="1" si="27"/>
        <v>0</v>
      </c>
      <c r="N149" s="72">
        <f t="shared" ca="1" si="27"/>
        <v>0</v>
      </c>
      <c r="O149" s="72">
        <f t="shared" ca="1" si="27"/>
        <v>0</v>
      </c>
      <c r="P149" s="72">
        <f t="shared" ca="1" si="27"/>
        <v>0</v>
      </c>
      <c r="Q149" s="72">
        <f t="shared" ca="1" si="27"/>
        <v>0</v>
      </c>
      <c r="R149" s="72">
        <f t="shared" ca="1" si="27"/>
        <v>0</v>
      </c>
      <c r="S149" s="72">
        <f t="shared" ca="1" si="27"/>
        <v>0</v>
      </c>
      <c r="T149" s="72">
        <f t="shared" ca="1" si="27"/>
        <v>0</v>
      </c>
      <c r="U149" s="72">
        <f t="shared" ca="1" si="27"/>
        <v>0</v>
      </c>
      <c r="V149" s="72">
        <f t="shared" ca="1" si="27"/>
        <v>0</v>
      </c>
      <c r="W149" s="72">
        <f t="shared" ca="1" si="27"/>
        <v>0</v>
      </c>
      <c r="X149" s="72">
        <f t="shared" ca="1" si="27"/>
        <v>0</v>
      </c>
      <c r="Y149" s="72">
        <f t="shared" ca="1" si="27"/>
        <v>0</v>
      </c>
      <c r="Z149" s="72">
        <f t="shared" ca="1" si="27"/>
        <v>0</v>
      </c>
      <c r="AA149" s="72">
        <f t="shared" ca="1" si="27"/>
        <v>0</v>
      </c>
      <c r="AB149" s="72">
        <f t="shared" ca="1" si="27"/>
        <v>0</v>
      </c>
      <c r="AC149" s="72">
        <f t="shared" ca="1" si="27"/>
        <v>0</v>
      </c>
      <c r="AD149" s="72">
        <f t="shared" ca="1" si="27"/>
        <v>0</v>
      </c>
      <c r="AE149" s="72">
        <f t="shared" ca="1" si="27"/>
        <v>0</v>
      </c>
    </row>
    <row r="150" spans="10:31" ht="14.25" x14ac:dyDescent="0.2">
      <c r="J150">
        <f t="shared" si="19"/>
        <v>8.75</v>
      </c>
      <c r="K150" s="72">
        <f t="shared" ca="1" si="21"/>
        <v>0</v>
      </c>
      <c r="L150" s="72">
        <f t="shared" ref="L150:AE150" ca="1" si="28">L113-($D113*L$125)+L$126</f>
        <v>0</v>
      </c>
      <c r="M150" s="72">
        <f t="shared" ca="1" si="28"/>
        <v>0</v>
      </c>
      <c r="N150" s="72">
        <f t="shared" ca="1" si="28"/>
        <v>0</v>
      </c>
      <c r="O150" s="72">
        <f t="shared" ca="1" si="28"/>
        <v>0</v>
      </c>
      <c r="P150" s="72">
        <f t="shared" ca="1" si="28"/>
        <v>0</v>
      </c>
      <c r="Q150" s="72">
        <f t="shared" ca="1" si="28"/>
        <v>0</v>
      </c>
      <c r="R150" s="72">
        <f t="shared" ca="1" si="28"/>
        <v>0</v>
      </c>
      <c r="S150" s="72">
        <f t="shared" ca="1" si="28"/>
        <v>0</v>
      </c>
      <c r="T150" s="72">
        <f t="shared" ca="1" si="28"/>
        <v>0</v>
      </c>
      <c r="U150" s="72">
        <f t="shared" ca="1" si="28"/>
        <v>0</v>
      </c>
      <c r="V150" s="72">
        <f t="shared" ca="1" si="28"/>
        <v>0</v>
      </c>
      <c r="W150" s="72">
        <f t="shared" ca="1" si="28"/>
        <v>0</v>
      </c>
      <c r="X150" s="72">
        <f t="shared" ca="1" si="28"/>
        <v>0</v>
      </c>
      <c r="Y150" s="72">
        <f t="shared" ca="1" si="28"/>
        <v>0</v>
      </c>
      <c r="Z150" s="72">
        <f t="shared" ca="1" si="28"/>
        <v>0</v>
      </c>
      <c r="AA150" s="72">
        <f t="shared" ca="1" si="28"/>
        <v>0</v>
      </c>
      <c r="AB150" s="72">
        <f t="shared" ca="1" si="28"/>
        <v>0</v>
      </c>
      <c r="AC150" s="72">
        <f t="shared" ca="1" si="28"/>
        <v>0</v>
      </c>
      <c r="AD150" s="72">
        <f t="shared" ca="1" si="28"/>
        <v>0</v>
      </c>
      <c r="AE150" s="72">
        <f t="shared" ca="1" si="28"/>
        <v>0</v>
      </c>
    </row>
    <row r="151" spans="10:31" ht="14.25" x14ac:dyDescent="0.2">
      <c r="J151">
        <f t="shared" si="19"/>
        <v>10</v>
      </c>
      <c r="K151" s="72">
        <f t="shared" ca="1" si="21"/>
        <v>0</v>
      </c>
      <c r="L151" s="72">
        <f t="shared" ref="L151:AE151" ca="1" si="29">L114-($D114*L$125)+L$126</f>
        <v>0</v>
      </c>
      <c r="M151" s="72">
        <f t="shared" ca="1" si="29"/>
        <v>0</v>
      </c>
      <c r="N151" s="72">
        <f t="shared" ca="1" si="29"/>
        <v>0</v>
      </c>
      <c r="O151" s="72">
        <f t="shared" ca="1" si="29"/>
        <v>0</v>
      </c>
      <c r="P151" s="72">
        <f t="shared" ca="1" si="29"/>
        <v>0</v>
      </c>
      <c r="Q151" s="72">
        <f t="shared" ca="1" si="29"/>
        <v>0</v>
      </c>
      <c r="R151" s="72">
        <f t="shared" ca="1" si="29"/>
        <v>0</v>
      </c>
      <c r="S151" s="72">
        <f t="shared" ca="1" si="29"/>
        <v>0</v>
      </c>
      <c r="T151" s="72">
        <f t="shared" ca="1" si="29"/>
        <v>0</v>
      </c>
      <c r="U151" s="72">
        <f t="shared" ca="1" si="29"/>
        <v>0</v>
      </c>
      <c r="V151" s="72">
        <f t="shared" ca="1" si="29"/>
        <v>0</v>
      </c>
      <c r="W151" s="72">
        <f t="shared" ca="1" si="29"/>
        <v>0</v>
      </c>
      <c r="X151" s="72">
        <f t="shared" ca="1" si="29"/>
        <v>0</v>
      </c>
      <c r="Y151" s="72">
        <f t="shared" ca="1" si="29"/>
        <v>0</v>
      </c>
      <c r="Z151" s="72">
        <f t="shared" ca="1" si="29"/>
        <v>0</v>
      </c>
      <c r="AA151" s="72">
        <f t="shared" ca="1" si="29"/>
        <v>0</v>
      </c>
      <c r="AB151" s="72">
        <f t="shared" ca="1" si="29"/>
        <v>0</v>
      </c>
      <c r="AC151" s="72">
        <f t="shared" ca="1" si="29"/>
        <v>0</v>
      </c>
      <c r="AD151" s="72">
        <f t="shared" ca="1" si="29"/>
        <v>0</v>
      </c>
      <c r="AE151" s="72">
        <f t="shared" ca="1" si="29"/>
        <v>0</v>
      </c>
    </row>
    <row r="152" spans="10:31" ht="14.25" x14ac:dyDescent="0.2">
      <c r="J152" t="str">
        <f t="shared" si="19"/>
        <v>0</v>
      </c>
      <c r="K152" s="72" t="e">
        <f t="shared" ca="1" si="21"/>
        <v>#VALUE!</v>
      </c>
      <c r="L152" s="72" t="e">
        <f t="shared" ref="L152:AE152" ca="1" si="30">L115-($D115*L$125)+L$126</f>
        <v>#VALUE!</v>
      </c>
      <c r="M152" s="72" t="e">
        <f t="shared" ca="1" si="30"/>
        <v>#VALUE!</v>
      </c>
      <c r="N152" s="72" t="e">
        <f t="shared" ca="1" si="30"/>
        <v>#VALUE!</v>
      </c>
      <c r="O152" s="72" t="e">
        <f t="shared" ca="1" si="30"/>
        <v>#VALUE!</v>
      </c>
      <c r="P152" s="72" t="e">
        <f t="shared" ca="1" si="30"/>
        <v>#VALUE!</v>
      </c>
      <c r="Q152" s="72" t="e">
        <f t="shared" ca="1" si="30"/>
        <v>#VALUE!</v>
      </c>
      <c r="R152" s="72" t="e">
        <f t="shared" ca="1" si="30"/>
        <v>#VALUE!</v>
      </c>
      <c r="S152" s="72" t="e">
        <f t="shared" ca="1" si="30"/>
        <v>#VALUE!</v>
      </c>
      <c r="T152" s="72" t="e">
        <f t="shared" ca="1" si="30"/>
        <v>#VALUE!</v>
      </c>
      <c r="U152" s="72" t="e">
        <f t="shared" ca="1" si="30"/>
        <v>#VALUE!</v>
      </c>
      <c r="V152" s="72" t="e">
        <f t="shared" ca="1" si="30"/>
        <v>#VALUE!</v>
      </c>
      <c r="W152" s="72" t="e">
        <f t="shared" ca="1" si="30"/>
        <v>#VALUE!</v>
      </c>
      <c r="X152" s="72" t="e">
        <f t="shared" ca="1" si="30"/>
        <v>#VALUE!</v>
      </c>
      <c r="Y152" s="72" t="e">
        <f t="shared" ca="1" si="30"/>
        <v>#VALUE!</v>
      </c>
      <c r="Z152" s="72" t="e">
        <f t="shared" ca="1" si="30"/>
        <v>#VALUE!</v>
      </c>
      <c r="AA152" s="72" t="e">
        <f t="shared" ca="1" si="30"/>
        <v>#VALUE!</v>
      </c>
      <c r="AB152" s="72" t="e">
        <f t="shared" ca="1" si="30"/>
        <v>#VALUE!</v>
      </c>
      <c r="AC152" s="72" t="e">
        <f t="shared" ca="1" si="30"/>
        <v>#VALUE!</v>
      </c>
      <c r="AD152" s="72" t="e">
        <f t="shared" ca="1" si="30"/>
        <v>#VALUE!</v>
      </c>
      <c r="AE152" s="72" t="e">
        <f t="shared" ca="1" si="30"/>
        <v>#VALUE!</v>
      </c>
    </row>
    <row r="153" spans="10:31" ht="14.25" x14ac:dyDescent="0.2">
      <c r="J153" t="str">
        <f t="shared" si="19"/>
        <v>0</v>
      </c>
      <c r="K153" s="72" t="e">
        <f t="shared" ca="1" si="21"/>
        <v>#VALUE!</v>
      </c>
      <c r="L153" s="72" t="e">
        <f t="shared" ref="L153:AE153" ca="1" si="31">L116-($D116*L$125)+L$126</f>
        <v>#VALUE!</v>
      </c>
      <c r="M153" s="72" t="e">
        <f t="shared" ca="1" si="31"/>
        <v>#VALUE!</v>
      </c>
      <c r="N153" s="72" t="e">
        <f t="shared" ca="1" si="31"/>
        <v>#VALUE!</v>
      </c>
      <c r="O153" s="72" t="e">
        <f t="shared" ca="1" si="31"/>
        <v>#VALUE!</v>
      </c>
      <c r="P153" s="72" t="e">
        <f t="shared" ca="1" si="31"/>
        <v>#VALUE!</v>
      </c>
      <c r="Q153" s="72" t="e">
        <f t="shared" ca="1" si="31"/>
        <v>#VALUE!</v>
      </c>
      <c r="R153" s="72" t="e">
        <f t="shared" ca="1" si="31"/>
        <v>#VALUE!</v>
      </c>
      <c r="S153" s="72" t="e">
        <f t="shared" ca="1" si="31"/>
        <v>#VALUE!</v>
      </c>
      <c r="T153" s="72" t="e">
        <f t="shared" ca="1" si="31"/>
        <v>#VALUE!</v>
      </c>
      <c r="U153" s="72" t="e">
        <f t="shared" ca="1" si="31"/>
        <v>#VALUE!</v>
      </c>
      <c r="V153" s="72" t="e">
        <f t="shared" ca="1" si="31"/>
        <v>#VALUE!</v>
      </c>
      <c r="W153" s="72" t="e">
        <f t="shared" ca="1" si="31"/>
        <v>#VALUE!</v>
      </c>
      <c r="X153" s="72" t="e">
        <f t="shared" ca="1" si="31"/>
        <v>#VALUE!</v>
      </c>
      <c r="Y153" s="72" t="e">
        <f t="shared" ca="1" si="31"/>
        <v>#VALUE!</v>
      </c>
      <c r="Z153" s="72" t="e">
        <f t="shared" ca="1" si="31"/>
        <v>#VALUE!</v>
      </c>
      <c r="AA153" s="72" t="e">
        <f t="shared" ca="1" si="31"/>
        <v>#VALUE!</v>
      </c>
      <c r="AB153" s="72" t="e">
        <f t="shared" ca="1" si="31"/>
        <v>#VALUE!</v>
      </c>
      <c r="AC153" s="72" t="e">
        <f t="shared" ca="1" si="31"/>
        <v>#VALUE!</v>
      </c>
      <c r="AD153" s="72" t="e">
        <f t="shared" ca="1" si="31"/>
        <v>#VALUE!</v>
      </c>
      <c r="AE153" s="72" t="e">
        <f t="shared" ca="1" si="31"/>
        <v>#VALUE!</v>
      </c>
    </row>
    <row r="154" spans="10:31" ht="14.25" x14ac:dyDescent="0.2">
      <c r="J154" t="str">
        <f t="shared" si="19"/>
        <v>0</v>
      </c>
      <c r="K154" s="72" t="e">
        <f t="shared" ca="1" si="21"/>
        <v>#VALUE!</v>
      </c>
      <c r="L154" s="72" t="e">
        <f t="shared" ref="L154:AE154" ca="1" si="32">L117-($D117*L$125)+L$126</f>
        <v>#VALUE!</v>
      </c>
      <c r="M154" s="72" t="e">
        <f t="shared" ca="1" si="32"/>
        <v>#VALUE!</v>
      </c>
      <c r="N154" s="72" t="e">
        <f t="shared" ca="1" si="32"/>
        <v>#VALUE!</v>
      </c>
      <c r="O154" s="72" t="e">
        <f t="shared" ca="1" si="32"/>
        <v>#VALUE!</v>
      </c>
      <c r="P154" s="72" t="e">
        <f t="shared" ca="1" si="32"/>
        <v>#VALUE!</v>
      </c>
      <c r="Q154" s="72" t="e">
        <f t="shared" ca="1" si="32"/>
        <v>#VALUE!</v>
      </c>
      <c r="R154" s="72" t="e">
        <f t="shared" ca="1" si="32"/>
        <v>#VALUE!</v>
      </c>
      <c r="S154" s="72" t="e">
        <f t="shared" ca="1" si="32"/>
        <v>#VALUE!</v>
      </c>
      <c r="T154" s="72" t="e">
        <f t="shared" ca="1" si="32"/>
        <v>#VALUE!</v>
      </c>
      <c r="U154" s="72" t="e">
        <f t="shared" ca="1" si="32"/>
        <v>#VALUE!</v>
      </c>
      <c r="V154" s="72" t="e">
        <f t="shared" ca="1" si="32"/>
        <v>#VALUE!</v>
      </c>
      <c r="W154" s="72" t="e">
        <f t="shared" ca="1" si="32"/>
        <v>#VALUE!</v>
      </c>
      <c r="X154" s="72" t="e">
        <f t="shared" ca="1" si="32"/>
        <v>#VALUE!</v>
      </c>
      <c r="Y154" s="72" t="e">
        <f t="shared" ca="1" si="32"/>
        <v>#VALUE!</v>
      </c>
      <c r="Z154" s="72" t="e">
        <f t="shared" ca="1" si="32"/>
        <v>#VALUE!</v>
      </c>
      <c r="AA154" s="72" t="e">
        <f t="shared" ca="1" si="32"/>
        <v>#VALUE!</v>
      </c>
      <c r="AB154" s="72" t="e">
        <f t="shared" ca="1" si="32"/>
        <v>#VALUE!</v>
      </c>
      <c r="AC154" s="72" t="e">
        <f t="shared" ca="1" si="32"/>
        <v>#VALUE!</v>
      </c>
      <c r="AD154" s="72" t="e">
        <f t="shared" ca="1" si="32"/>
        <v>#VALUE!</v>
      </c>
      <c r="AE154" s="72" t="e">
        <f t="shared" ca="1" si="32"/>
        <v>#VALUE!</v>
      </c>
    </row>
    <row r="155" spans="10:31" ht="14.25" x14ac:dyDescent="0.2">
      <c r="J155" t="str">
        <f t="shared" si="19"/>
        <v>0</v>
      </c>
      <c r="K155" s="72" t="e">
        <f t="shared" ca="1" si="21"/>
        <v>#VALUE!</v>
      </c>
      <c r="L155" s="72" t="e">
        <f t="shared" ref="L155:AE155" ca="1" si="33">L118-($D118*L$125)+L$126</f>
        <v>#VALUE!</v>
      </c>
      <c r="M155" s="72" t="e">
        <f t="shared" ca="1" si="33"/>
        <v>#VALUE!</v>
      </c>
      <c r="N155" s="72" t="e">
        <f t="shared" ca="1" si="33"/>
        <v>#VALUE!</v>
      </c>
      <c r="O155" s="72" t="e">
        <f t="shared" ca="1" si="33"/>
        <v>#VALUE!</v>
      </c>
      <c r="P155" s="72" t="e">
        <f t="shared" ca="1" si="33"/>
        <v>#VALUE!</v>
      </c>
      <c r="Q155" s="72" t="e">
        <f t="shared" ca="1" si="33"/>
        <v>#VALUE!</v>
      </c>
      <c r="R155" s="72" t="e">
        <f t="shared" ca="1" si="33"/>
        <v>#VALUE!</v>
      </c>
      <c r="S155" s="72" t="e">
        <f t="shared" ca="1" si="33"/>
        <v>#VALUE!</v>
      </c>
      <c r="T155" s="72" t="e">
        <f t="shared" ca="1" si="33"/>
        <v>#VALUE!</v>
      </c>
      <c r="U155" s="72" t="e">
        <f t="shared" ca="1" si="33"/>
        <v>#VALUE!</v>
      </c>
      <c r="V155" s="72" t="e">
        <f t="shared" ca="1" si="33"/>
        <v>#VALUE!</v>
      </c>
      <c r="W155" s="72" t="e">
        <f t="shared" ca="1" si="33"/>
        <v>#VALUE!</v>
      </c>
      <c r="X155" s="72" t="e">
        <f t="shared" ca="1" si="33"/>
        <v>#VALUE!</v>
      </c>
      <c r="Y155" s="72" t="e">
        <f t="shared" ca="1" si="33"/>
        <v>#VALUE!</v>
      </c>
      <c r="Z155" s="72" t="e">
        <f t="shared" ca="1" si="33"/>
        <v>#VALUE!</v>
      </c>
      <c r="AA155" s="72" t="e">
        <f t="shared" ca="1" si="33"/>
        <v>#VALUE!</v>
      </c>
      <c r="AB155" s="72" t="e">
        <f t="shared" ca="1" si="33"/>
        <v>#VALUE!</v>
      </c>
      <c r="AC155" s="72" t="e">
        <f t="shared" ca="1" si="33"/>
        <v>#VALUE!</v>
      </c>
      <c r="AD155" s="72" t="e">
        <f t="shared" ca="1" si="33"/>
        <v>#VALUE!</v>
      </c>
      <c r="AE155" s="72" t="e">
        <f t="shared" ca="1" si="33"/>
        <v>#VALUE!</v>
      </c>
    </row>
    <row r="156" spans="10:31" ht="14.25" x14ac:dyDescent="0.2">
      <c r="J156" t="str">
        <f t="shared" si="19"/>
        <v>0</v>
      </c>
      <c r="K156" s="72" t="e">
        <f t="shared" ca="1" si="21"/>
        <v>#VALUE!</v>
      </c>
      <c r="L156" s="72" t="e">
        <f t="shared" ref="L156:AE156" ca="1" si="34">L119-($D119*L$125)+L$126</f>
        <v>#VALUE!</v>
      </c>
      <c r="M156" s="72" t="e">
        <f t="shared" ca="1" si="34"/>
        <v>#VALUE!</v>
      </c>
      <c r="N156" s="72" t="e">
        <f t="shared" ca="1" si="34"/>
        <v>#VALUE!</v>
      </c>
      <c r="O156" s="72" t="e">
        <f t="shared" ca="1" si="34"/>
        <v>#VALUE!</v>
      </c>
      <c r="P156" s="72" t="e">
        <f t="shared" ca="1" si="34"/>
        <v>#VALUE!</v>
      </c>
      <c r="Q156" s="72" t="e">
        <f t="shared" ca="1" si="34"/>
        <v>#VALUE!</v>
      </c>
      <c r="R156" s="72" t="e">
        <f t="shared" ca="1" si="34"/>
        <v>#VALUE!</v>
      </c>
      <c r="S156" s="72" t="e">
        <f t="shared" ca="1" si="34"/>
        <v>#VALUE!</v>
      </c>
      <c r="T156" s="72" t="e">
        <f t="shared" ca="1" si="34"/>
        <v>#VALUE!</v>
      </c>
      <c r="U156" s="72" t="e">
        <f t="shared" ca="1" si="34"/>
        <v>#VALUE!</v>
      </c>
      <c r="V156" s="72" t="e">
        <f t="shared" ca="1" si="34"/>
        <v>#VALUE!</v>
      </c>
      <c r="W156" s="72" t="e">
        <f t="shared" ca="1" si="34"/>
        <v>#VALUE!</v>
      </c>
      <c r="X156" s="72" t="e">
        <f t="shared" ca="1" si="34"/>
        <v>#VALUE!</v>
      </c>
      <c r="Y156" s="72" t="e">
        <f t="shared" ca="1" si="34"/>
        <v>#VALUE!</v>
      </c>
      <c r="Z156" s="72" t="e">
        <f t="shared" ca="1" si="34"/>
        <v>#VALUE!</v>
      </c>
      <c r="AA156" s="72" t="e">
        <f t="shared" ca="1" si="34"/>
        <v>#VALUE!</v>
      </c>
      <c r="AB156" s="72" t="e">
        <f t="shared" ca="1" si="34"/>
        <v>#VALUE!</v>
      </c>
      <c r="AC156" s="72" t="e">
        <f t="shared" ca="1" si="34"/>
        <v>#VALUE!</v>
      </c>
      <c r="AD156" s="72" t="e">
        <f t="shared" ca="1" si="34"/>
        <v>#VALUE!</v>
      </c>
      <c r="AE156" s="72" t="e">
        <f t="shared" ca="1" si="34"/>
        <v>#VALUE!</v>
      </c>
    </row>
    <row r="157" spans="10:31" ht="14.25" x14ac:dyDescent="0.2">
      <c r="J157" t="str">
        <f t="shared" si="19"/>
        <v>0</v>
      </c>
      <c r="K157" s="72" t="e">
        <f t="shared" ca="1" si="21"/>
        <v>#VALUE!</v>
      </c>
      <c r="L157" s="72" t="e">
        <f t="shared" ref="L157:AE157" ca="1" si="35">L120-($D120*L$125)+L$126</f>
        <v>#VALUE!</v>
      </c>
      <c r="M157" s="72" t="e">
        <f t="shared" ca="1" si="35"/>
        <v>#VALUE!</v>
      </c>
      <c r="N157" s="72" t="e">
        <f t="shared" ca="1" si="35"/>
        <v>#VALUE!</v>
      </c>
      <c r="O157" s="72" t="e">
        <f t="shared" ca="1" si="35"/>
        <v>#VALUE!</v>
      </c>
      <c r="P157" s="72" t="e">
        <f t="shared" ca="1" si="35"/>
        <v>#VALUE!</v>
      </c>
      <c r="Q157" s="72" t="e">
        <f t="shared" ca="1" si="35"/>
        <v>#VALUE!</v>
      </c>
      <c r="R157" s="72" t="e">
        <f t="shared" ca="1" si="35"/>
        <v>#VALUE!</v>
      </c>
      <c r="S157" s="72" t="e">
        <f t="shared" ca="1" si="35"/>
        <v>#VALUE!</v>
      </c>
      <c r="T157" s="72" t="e">
        <f t="shared" ca="1" si="35"/>
        <v>#VALUE!</v>
      </c>
      <c r="U157" s="72" t="e">
        <f t="shared" ca="1" si="35"/>
        <v>#VALUE!</v>
      </c>
      <c r="V157" s="72" t="e">
        <f t="shared" ca="1" si="35"/>
        <v>#VALUE!</v>
      </c>
      <c r="W157" s="72" t="e">
        <f t="shared" ca="1" si="35"/>
        <v>#VALUE!</v>
      </c>
      <c r="X157" s="72" t="e">
        <f t="shared" ca="1" si="35"/>
        <v>#VALUE!</v>
      </c>
      <c r="Y157" s="72" t="e">
        <f t="shared" ca="1" si="35"/>
        <v>#VALUE!</v>
      </c>
      <c r="Z157" s="72" t="e">
        <f t="shared" ca="1" si="35"/>
        <v>#VALUE!</v>
      </c>
      <c r="AA157" s="72" t="e">
        <f t="shared" ca="1" si="35"/>
        <v>#VALUE!</v>
      </c>
      <c r="AB157" s="72" t="e">
        <f t="shared" ca="1" si="35"/>
        <v>#VALUE!</v>
      </c>
      <c r="AC157" s="72" t="e">
        <f t="shared" ca="1" si="35"/>
        <v>#VALUE!</v>
      </c>
      <c r="AD157" s="72" t="e">
        <f t="shared" ca="1" si="35"/>
        <v>#VALUE!</v>
      </c>
      <c r="AE157" s="72" t="e">
        <f t="shared" ca="1" si="35"/>
        <v>#VALUE!</v>
      </c>
    </row>
    <row r="158" spans="10:31" ht="14.25" x14ac:dyDescent="0.2">
      <c r="J158" t="str">
        <f t="shared" si="19"/>
        <v>0</v>
      </c>
      <c r="K158" s="72" t="e">
        <f t="shared" ca="1" si="21"/>
        <v>#VALUE!</v>
      </c>
      <c r="L158" s="72" t="e">
        <f t="shared" ref="L158:AE158" ca="1" si="36">L121-($D121*L$125)+L$126</f>
        <v>#VALUE!</v>
      </c>
      <c r="M158" s="72" t="e">
        <f t="shared" ca="1" si="36"/>
        <v>#VALUE!</v>
      </c>
      <c r="N158" s="72" t="e">
        <f t="shared" ca="1" si="36"/>
        <v>#VALUE!</v>
      </c>
      <c r="O158" s="72" t="e">
        <f t="shared" ca="1" si="36"/>
        <v>#VALUE!</v>
      </c>
      <c r="P158" s="72" t="e">
        <f t="shared" ca="1" si="36"/>
        <v>#VALUE!</v>
      </c>
      <c r="Q158" s="72" t="e">
        <f t="shared" ca="1" si="36"/>
        <v>#VALUE!</v>
      </c>
      <c r="R158" s="72" t="e">
        <f t="shared" ca="1" si="36"/>
        <v>#VALUE!</v>
      </c>
      <c r="S158" s="72" t="e">
        <f t="shared" ca="1" si="36"/>
        <v>#VALUE!</v>
      </c>
      <c r="T158" s="72" t="e">
        <f t="shared" ca="1" si="36"/>
        <v>#VALUE!</v>
      </c>
      <c r="U158" s="72" t="e">
        <f t="shared" ca="1" si="36"/>
        <v>#VALUE!</v>
      </c>
      <c r="V158" s="72" t="e">
        <f t="shared" ca="1" si="36"/>
        <v>#VALUE!</v>
      </c>
      <c r="W158" s="72" t="e">
        <f t="shared" ca="1" si="36"/>
        <v>#VALUE!</v>
      </c>
      <c r="X158" s="72" t="e">
        <f t="shared" ca="1" si="36"/>
        <v>#VALUE!</v>
      </c>
      <c r="Y158" s="72" t="e">
        <f t="shared" ca="1" si="36"/>
        <v>#VALUE!</v>
      </c>
      <c r="Z158" s="72" t="e">
        <f t="shared" ca="1" si="36"/>
        <v>#VALUE!</v>
      </c>
      <c r="AA158" s="72" t="e">
        <f t="shared" ca="1" si="36"/>
        <v>#VALUE!</v>
      </c>
      <c r="AB158" s="72" t="e">
        <f t="shared" ca="1" si="36"/>
        <v>#VALUE!</v>
      </c>
      <c r="AC158" s="72" t="e">
        <f t="shared" ca="1" si="36"/>
        <v>#VALUE!</v>
      </c>
      <c r="AD158" s="72" t="e">
        <f t="shared" ca="1" si="36"/>
        <v>#VALUE!</v>
      </c>
      <c r="AE158" s="72" t="e">
        <f t="shared" ca="1" si="36"/>
        <v>#VALUE!</v>
      </c>
    </row>
    <row r="159" spans="10:31" ht="14.25" x14ac:dyDescent="0.2">
      <c r="J159" t="str">
        <f t="shared" si="19"/>
        <v>0</v>
      </c>
      <c r="K159" s="72" t="e">
        <f t="shared" ca="1" si="21"/>
        <v>#VALUE!</v>
      </c>
      <c r="L159" s="72" t="e">
        <f t="shared" ref="L159:AE159" ca="1" si="37">L122-($D122*L$125)+L$126</f>
        <v>#VALUE!</v>
      </c>
      <c r="M159" s="72" t="e">
        <f t="shared" ca="1" si="37"/>
        <v>#VALUE!</v>
      </c>
      <c r="N159" s="72" t="e">
        <f t="shared" ca="1" si="37"/>
        <v>#VALUE!</v>
      </c>
      <c r="O159" s="72" t="e">
        <f t="shared" ca="1" si="37"/>
        <v>#VALUE!</v>
      </c>
      <c r="P159" s="72" t="e">
        <f t="shared" ca="1" si="37"/>
        <v>#VALUE!</v>
      </c>
      <c r="Q159" s="72" t="e">
        <f t="shared" ca="1" si="37"/>
        <v>#VALUE!</v>
      </c>
      <c r="R159" s="72" t="e">
        <f t="shared" ca="1" si="37"/>
        <v>#VALUE!</v>
      </c>
      <c r="S159" s="72" t="e">
        <f t="shared" ca="1" si="37"/>
        <v>#VALUE!</v>
      </c>
      <c r="T159" s="72" t="e">
        <f t="shared" ca="1" si="37"/>
        <v>#VALUE!</v>
      </c>
      <c r="U159" s="72" t="e">
        <f t="shared" ca="1" si="37"/>
        <v>#VALUE!</v>
      </c>
      <c r="V159" s="72" t="e">
        <f t="shared" ca="1" si="37"/>
        <v>#VALUE!</v>
      </c>
      <c r="W159" s="72" t="e">
        <f t="shared" ca="1" si="37"/>
        <v>#VALUE!</v>
      </c>
      <c r="X159" s="72" t="e">
        <f t="shared" ca="1" si="37"/>
        <v>#VALUE!</v>
      </c>
      <c r="Y159" s="72" t="e">
        <f t="shared" ca="1" si="37"/>
        <v>#VALUE!</v>
      </c>
      <c r="Z159" s="72" t="e">
        <f t="shared" ca="1" si="37"/>
        <v>#VALUE!</v>
      </c>
      <c r="AA159" s="72" t="e">
        <f t="shared" ca="1" si="37"/>
        <v>#VALUE!</v>
      </c>
      <c r="AB159" s="72" t="e">
        <f t="shared" ca="1" si="37"/>
        <v>#VALUE!</v>
      </c>
      <c r="AC159" s="72" t="e">
        <f t="shared" ca="1" si="37"/>
        <v>#VALUE!</v>
      </c>
      <c r="AD159" s="72" t="e">
        <f t="shared" ca="1" si="37"/>
        <v>#VALUE!</v>
      </c>
      <c r="AE159" s="72" t="e">
        <f t="shared" ca="1" si="37"/>
        <v>#VALUE!</v>
      </c>
    </row>
    <row r="160" spans="10:31" ht="14.25" x14ac:dyDescent="0.2">
      <c r="J160" t="str">
        <f t="shared" si="19"/>
        <v>0</v>
      </c>
      <c r="K160" s="72" t="e">
        <f t="shared" ca="1" si="21"/>
        <v>#VALUE!</v>
      </c>
      <c r="L160" s="72" t="e">
        <f t="shared" ref="L160:AE160" ca="1" si="38">L123-($D123*L$125)+L$126</f>
        <v>#VALUE!</v>
      </c>
      <c r="M160" s="72" t="e">
        <f t="shared" ca="1" si="38"/>
        <v>#VALUE!</v>
      </c>
      <c r="N160" s="72" t="e">
        <f t="shared" ca="1" si="38"/>
        <v>#VALUE!</v>
      </c>
      <c r="O160" s="72" t="e">
        <f t="shared" ca="1" si="38"/>
        <v>#VALUE!</v>
      </c>
      <c r="P160" s="72" t="e">
        <f t="shared" ca="1" si="38"/>
        <v>#VALUE!</v>
      </c>
      <c r="Q160" s="72" t="e">
        <f t="shared" ca="1" si="38"/>
        <v>#VALUE!</v>
      </c>
      <c r="R160" s="72" t="e">
        <f t="shared" ca="1" si="38"/>
        <v>#VALUE!</v>
      </c>
      <c r="S160" s="72" t="e">
        <f t="shared" ca="1" si="38"/>
        <v>#VALUE!</v>
      </c>
      <c r="T160" s="72" t="e">
        <f t="shared" ca="1" si="38"/>
        <v>#VALUE!</v>
      </c>
      <c r="U160" s="72" t="e">
        <f t="shared" ca="1" si="38"/>
        <v>#VALUE!</v>
      </c>
      <c r="V160" s="72" t="e">
        <f t="shared" ca="1" si="38"/>
        <v>#VALUE!</v>
      </c>
      <c r="W160" s="72" t="e">
        <f t="shared" ca="1" si="38"/>
        <v>#VALUE!</v>
      </c>
      <c r="X160" s="72" t="e">
        <f t="shared" ca="1" si="38"/>
        <v>#VALUE!</v>
      </c>
      <c r="Y160" s="72" t="e">
        <f t="shared" ca="1" si="38"/>
        <v>#VALUE!</v>
      </c>
      <c r="Z160" s="72" t="e">
        <f t="shared" ca="1" si="38"/>
        <v>#VALUE!</v>
      </c>
      <c r="AA160" s="72" t="e">
        <f t="shared" ca="1" si="38"/>
        <v>#VALUE!</v>
      </c>
      <c r="AB160" s="72" t="e">
        <f t="shared" ca="1" si="38"/>
        <v>#VALUE!</v>
      </c>
      <c r="AC160" s="72" t="e">
        <f t="shared" ca="1" si="38"/>
        <v>#VALUE!</v>
      </c>
      <c r="AD160" s="72" t="e">
        <f t="shared" ca="1" si="38"/>
        <v>#VALUE!</v>
      </c>
      <c r="AE160" s="72" t="e">
        <f t="shared" ca="1" si="38"/>
        <v>#VALUE!</v>
      </c>
    </row>
    <row r="162" spans="10:31" x14ac:dyDescent="0.2">
      <c r="J162" t="s">
        <v>85</v>
      </c>
      <c r="K162" t="e">
        <f t="shared" ref="K162:AE162" ca="1" si="39">STDEV(K143:K160)</f>
        <v>#VALUE!</v>
      </c>
      <c r="L162" t="e">
        <f t="shared" ca="1" si="39"/>
        <v>#VALUE!</v>
      </c>
      <c r="M162" t="e">
        <f t="shared" ca="1" si="39"/>
        <v>#VALUE!</v>
      </c>
      <c r="N162" t="e">
        <f t="shared" ca="1" si="39"/>
        <v>#VALUE!</v>
      </c>
      <c r="O162" t="e">
        <f t="shared" ca="1" si="39"/>
        <v>#VALUE!</v>
      </c>
      <c r="P162" t="e">
        <f t="shared" ca="1" si="39"/>
        <v>#VALUE!</v>
      </c>
      <c r="Q162" t="e">
        <f t="shared" ca="1" si="39"/>
        <v>#VALUE!</v>
      </c>
      <c r="R162" t="e">
        <f t="shared" ca="1" si="39"/>
        <v>#VALUE!</v>
      </c>
      <c r="S162" t="e">
        <f t="shared" ca="1" si="39"/>
        <v>#VALUE!</v>
      </c>
      <c r="T162" t="e">
        <f t="shared" ca="1" si="39"/>
        <v>#VALUE!</v>
      </c>
      <c r="U162" t="e">
        <f t="shared" ca="1" si="39"/>
        <v>#VALUE!</v>
      </c>
      <c r="V162" t="e">
        <f t="shared" ca="1" si="39"/>
        <v>#VALUE!</v>
      </c>
      <c r="W162" t="e">
        <f t="shared" ca="1" si="39"/>
        <v>#VALUE!</v>
      </c>
      <c r="X162" t="e">
        <f t="shared" ca="1" si="39"/>
        <v>#VALUE!</v>
      </c>
      <c r="Y162" t="e">
        <f t="shared" ca="1" si="39"/>
        <v>#VALUE!</v>
      </c>
      <c r="Z162" t="e">
        <f t="shared" ca="1" si="39"/>
        <v>#VALUE!</v>
      </c>
      <c r="AA162" t="e">
        <f t="shared" ca="1" si="39"/>
        <v>#VALUE!</v>
      </c>
      <c r="AB162" t="e">
        <f t="shared" ca="1" si="39"/>
        <v>#VALUE!</v>
      </c>
      <c r="AC162" t="e">
        <f t="shared" ca="1" si="39"/>
        <v>#VALUE!</v>
      </c>
      <c r="AD162" t="e">
        <f t="shared" ca="1" si="39"/>
        <v>#VALUE!</v>
      </c>
      <c r="AE162" t="e">
        <f t="shared" ca="1" si="39"/>
        <v>#VALUE!</v>
      </c>
    </row>
    <row r="163" spans="10:31" x14ac:dyDescent="0.2">
      <c r="J163" t="s">
        <v>86</v>
      </c>
      <c r="K163" s="69" t="e">
        <f t="shared" ref="K163:AE163" ca="1" si="40">K162/Cs</f>
        <v>#VALUE!</v>
      </c>
      <c r="L163" s="69" t="e">
        <f t="shared" ca="1" si="40"/>
        <v>#VALUE!</v>
      </c>
      <c r="M163" s="69" t="e">
        <f t="shared" ca="1" si="40"/>
        <v>#VALUE!</v>
      </c>
      <c r="N163" s="69" t="e">
        <f t="shared" ca="1" si="40"/>
        <v>#VALUE!</v>
      </c>
      <c r="O163" s="69" t="e">
        <f t="shared" ca="1" si="40"/>
        <v>#VALUE!</v>
      </c>
      <c r="P163" s="69" t="e">
        <f t="shared" ca="1" si="40"/>
        <v>#VALUE!</v>
      </c>
      <c r="Q163" s="69" t="e">
        <f t="shared" ca="1" si="40"/>
        <v>#VALUE!</v>
      </c>
      <c r="R163" s="69" t="e">
        <f t="shared" ca="1" si="40"/>
        <v>#VALUE!</v>
      </c>
      <c r="S163" s="69" t="e">
        <f t="shared" ca="1" si="40"/>
        <v>#VALUE!</v>
      </c>
      <c r="T163" s="69" t="e">
        <f t="shared" ca="1" si="40"/>
        <v>#VALUE!</v>
      </c>
      <c r="U163" s="69" t="e">
        <f t="shared" ca="1" si="40"/>
        <v>#VALUE!</v>
      </c>
      <c r="V163" s="69" t="e">
        <f t="shared" ca="1" si="40"/>
        <v>#VALUE!</v>
      </c>
      <c r="W163" s="69" t="e">
        <f t="shared" ca="1" si="40"/>
        <v>#VALUE!</v>
      </c>
      <c r="X163" s="69" t="e">
        <f t="shared" ca="1" si="40"/>
        <v>#VALUE!</v>
      </c>
      <c r="Y163" s="69" t="e">
        <f t="shared" ca="1" si="40"/>
        <v>#VALUE!</v>
      </c>
      <c r="Z163" s="69" t="e">
        <f t="shared" ca="1" si="40"/>
        <v>#VALUE!</v>
      </c>
      <c r="AA163" s="69" t="e">
        <f t="shared" ca="1" si="40"/>
        <v>#VALUE!</v>
      </c>
      <c r="AB163" s="69" t="e">
        <f t="shared" ca="1" si="40"/>
        <v>#VALUE!</v>
      </c>
      <c r="AC163" s="69" t="e">
        <f t="shared" ca="1" si="40"/>
        <v>#VALUE!</v>
      </c>
      <c r="AD163" s="69" t="e">
        <f t="shared" ca="1" si="40"/>
        <v>#VALUE!</v>
      </c>
      <c r="AE163" s="69" t="e">
        <f t="shared" ca="1" si="40"/>
        <v>#VALUE!</v>
      </c>
    </row>
    <row r="164" spans="10:31" x14ac:dyDescent="0.2">
      <c r="J164" t="s">
        <v>87</v>
      </c>
      <c r="K164" s="69" t="e">
        <f ca="1">AVERAGE(K163:AE163)</f>
        <v>#VALUE!</v>
      </c>
    </row>
  </sheetData>
  <sheetProtection selectLockedCells="1" selectUnlockedCells="1"/>
  <hyperlinks>
    <hyperlink ref="B140" r:id="rId1" display="toh@umd.edu"/>
  </hyperlinks>
  <pageMargins left="0.78749999999999998" right="0.78749999999999998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Scrollbar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55</xdr:row>
                    <xdr:rowOff>180975</xdr:rowOff>
                  </from>
                  <to>
                    <xdr:col>3</xdr:col>
                    <xdr:colOff>333375</xdr:colOff>
                    <xdr:row>57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Sheet1</vt:lpstr>
      <vt:lpstr>blank</vt:lpstr>
      <vt:lpstr>Cs</vt:lpstr>
      <vt:lpstr>Cx</vt:lpstr>
      <vt:lpstr>delta</vt:lpstr>
      <vt:lpstr>Es</vt:lpstr>
      <vt:lpstr>Ev</vt:lpstr>
      <vt:lpstr>intercept</vt:lpstr>
      <vt:lpstr>m</vt:lpstr>
      <vt:lpstr>mo</vt:lpstr>
      <vt:lpstr>n</vt:lpstr>
      <vt:lpstr>ns</vt:lpstr>
      <vt:lpstr>Sheet1!Print_Area</vt:lpstr>
      <vt:lpstr>result</vt:lpstr>
      <vt:lpstr>sigy</vt:lpstr>
      <vt:lpstr>slope</vt:lpstr>
      <vt:lpstr>SSD</vt:lpstr>
      <vt:lpstr>sumx</vt:lpstr>
      <vt:lpstr>sumx2</vt:lpstr>
      <vt:lpstr>sumxy</vt:lpstr>
      <vt:lpstr>sumy</vt:lpstr>
      <vt:lpstr>Sx</vt:lpstr>
      <vt:lpstr>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2014-08-23T19:30:32Z</dcterms:created>
  <dcterms:modified xsi:type="dcterms:W3CDTF">2014-08-30T13:51:03Z</dcterms:modified>
</cp:coreProperties>
</file>